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8.100.34\temp\Wayne\架構內容資料\05-勞資會議與福委會\5-2福委會內部運作\5-2-2財務收支狀況\整理後上傳\"/>
    </mc:Choice>
  </mc:AlternateContent>
  <xr:revisionPtr revIDLastSave="0" documentId="13_ncr:1_{71A7793C-5C4A-4948-942A-0B353B8A7441}" xr6:coauthVersionLast="47" xr6:coauthVersionMax="47" xr10:uidLastSave="{00000000-0000-0000-0000-000000000000}"/>
  <bookViews>
    <workbookView xWindow="-120" yWindow="-120" windowWidth="29040" windowHeight="15720" tabRatio="683" firstSheet="20" activeTab="20" xr2:uid="{00000000-000D-0000-FFFF-FFFF00000000}"/>
  </bookViews>
  <sheets>
    <sheet name="現金" sheetId="1" state="hidden" r:id="rId1"/>
    <sheet name="暫收款" sheetId="2" state="hidden" r:id="rId2"/>
    <sheet name="暫付款" sheetId="3" state="hidden" r:id="rId3"/>
    <sheet name="預付稅款" sheetId="4" state="hidden" r:id="rId4"/>
    <sheet name="員工薪津0.005" sheetId="6" state="hidden" r:id="rId5"/>
    <sheet name="營收0.0015" sheetId="7" state="hidden" r:id="rId6"/>
    <sheet name="下腳0.4" sheetId="8" state="hidden" r:id="rId7"/>
    <sheet name="利息收入" sheetId="9" state="hidden" r:id="rId8"/>
    <sheet name="其他收入" sheetId="10" state="hidden" r:id="rId9"/>
    <sheet name="福利-生日" sheetId="11" state="hidden" r:id="rId10"/>
    <sheet name="福利-生產" sheetId="12" state="hidden" r:id="rId11"/>
    <sheet name="福利-奠儀" sheetId="13" state="hidden" r:id="rId12"/>
    <sheet name="福利-結婚" sheetId="14" state="hidden" r:id="rId13"/>
    <sheet name="福利-新居" sheetId="15" state="hidden" r:id="rId14"/>
    <sheet name="福利-公傷" sheetId="16" state="hidden" r:id="rId15"/>
    <sheet name="文康-旅遊&amp;摸彩" sheetId="17" state="hidden" r:id="rId16"/>
    <sheet name="文康-雜誌社團" sheetId="18" state="hidden" r:id="rId17"/>
    <sheet name="其他-年節" sheetId="19" state="hidden" r:id="rId18"/>
    <sheet name="其他-其他" sheetId="20" state="hidden" r:id="rId19"/>
    <sheet name="2018實際與預算比較" sheetId="22" state="hidden" r:id="rId20"/>
    <sheet name="統計" sheetId="21" r:id="rId21"/>
    <sheet name="2021實際與預算比較" sheetId="30" state="hidden" r:id="rId22"/>
    <sheet name="2020實際與預算比較" sheetId="28" state="hidden" r:id="rId23"/>
    <sheet name="2020尾牙支出統計" sheetId="26" state="hidden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1_4月" comment="2016年實際 (含2015年終)">[1]預算分析!#REF!</definedName>
    <definedName name="_2019_Budget_0913.xlsx_TWS_MIS_採購費用表" localSheetId="21">get.workbook</definedName>
    <definedName name="_2019_Budget_0913.xlsx_TWS_MIS_採購費用表">get.workbook</definedName>
    <definedName name="ATS">#REF!</definedName>
    <definedName name="BOOK">#REF!</definedName>
    <definedName name="BT_BETTERY_毛利">#REF!</definedName>
    <definedName name="BT_TRUCK_毛利">#REF!</definedName>
    <definedName name="BTBETTERY毛利">#REF!</definedName>
    <definedName name="_xlnm.Database">#REF!</definedName>
    <definedName name="DM">#REF!</definedName>
    <definedName name="DM_NT__匯率">#REF!</definedName>
    <definedName name="EURO">#REF!</definedName>
    <definedName name="FAN">#REF!</definedName>
    <definedName name="fanny">#REF!</definedName>
    <definedName name="HTML_CodePage" hidden="1">950</definedName>
    <definedName name="HTML_Control" localSheetId="22" hidden="1">{"'85年度'!$A$1:$G$62"}</definedName>
    <definedName name="HTML_Control" localSheetId="21" hidden="1">{"'85年度'!$A$1:$G$62"}</definedName>
    <definedName name="HTML_Control" localSheetId="6" hidden="1">{"'85年度'!$A$1:$G$62"}</definedName>
    <definedName name="HTML_Control" localSheetId="15" hidden="1">{"'85年度'!$A$1:$G$62"}</definedName>
    <definedName name="HTML_Control" localSheetId="16" hidden="1">{"'85年度'!$A$1:$G$62"}</definedName>
    <definedName name="HTML_Control" localSheetId="7" hidden="1">{"'85年度'!$A$1:$G$62"}</definedName>
    <definedName name="HTML_Control" localSheetId="18" hidden="1">{"'85年度'!$A$1:$G$62"}</definedName>
    <definedName name="HTML_Control" localSheetId="4" hidden="1">{"'85年度'!$A$1:$G$62"}</definedName>
    <definedName name="HTML_Control" localSheetId="20" hidden="1">{"'85年度'!$A$1:$G$62"}</definedName>
    <definedName name="HTML_Control" localSheetId="9" hidden="1">{"'85年度'!$A$1:$G$62"}</definedName>
    <definedName name="HTML_Control" localSheetId="10" hidden="1">{"'85年度'!$A$1:$G$62"}</definedName>
    <definedName name="HTML_Control" localSheetId="11" hidden="1">{"'85年度'!$A$1:$G$62"}</definedName>
    <definedName name="HTML_Control" localSheetId="12" hidden="1">{"'85年度'!$A$1:$G$62"}</definedName>
    <definedName name="HTML_Control" localSheetId="5" hidden="1">{"'85年度'!$A$1:$G$62"}</definedName>
    <definedName name="HTML_Control" hidden="1">{"'85年度'!$A$1:$G$62"}</definedName>
    <definedName name="HTML_Description" hidden="1">""</definedName>
    <definedName name="HTML_Email" hidden="1">"amy@cpl.com.tw"</definedName>
    <definedName name="HTML_Header" hidden="1">"新系統物流股份有限公司 85 年度福利金明細"</definedName>
    <definedName name="HTML_LastUpdate" hidden="1">"1998/5/26"</definedName>
    <definedName name="HTML_LineAfter" hidden="1">TRUE</definedName>
    <definedName name="HTML_LineBefore" hidden="1">TRUE</definedName>
    <definedName name="HTML_Name" hidden="1">"Amy Huang"</definedName>
    <definedName name="HTML_OBDlg2" hidden="1">TRUE</definedName>
    <definedName name="HTML_OBDlg4" hidden="1">TRUE</definedName>
    <definedName name="HTML_OS" hidden="1">0</definedName>
    <definedName name="HTML_PathFile" hidden="1">"\\Cpltwe\company\85money.htm"</definedName>
    <definedName name="HTML_Title" hidden="1">"85年度福利金"</definedName>
    <definedName name="MBB_毛利">#REF!</definedName>
    <definedName name="MB毛利">[2]Assumption!$C$13</definedName>
    <definedName name="P">#REF!</definedName>
    <definedName name="PPT_防爆車">#REF!</definedName>
    <definedName name="_xlnm.Print_Area" localSheetId="19">'2018實際與預算比較'!$A$1:$D$26</definedName>
    <definedName name="_xlnm.Print_Area" localSheetId="22">'2020實際與預算比較'!$A$1:$D$27</definedName>
    <definedName name="_xlnm.Print_Area" localSheetId="21">'2021實際與預算比較'!$A$1:$D$29</definedName>
    <definedName name="_xlnm.Print_Area" localSheetId="8">其他收入!$A$1:$F$31</definedName>
    <definedName name="_xlnm.Print_Area" localSheetId="18">'其他-其他'!$A$1:$F$22</definedName>
    <definedName name="_xlnm.Print_Area" localSheetId="9">'福利-生日'!$A$1:$F$159</definedName>
    <definedName name="Print_Area_MI">#REF!</definedName>
    <definedName name="_xlnm.Print_Titles" localSheetId="20">統計!$1:$1</definedName>
    <definedName name="PTS">#REF!</definedName>
    <definedName name="RMB">#REF!</definedName>
    <definedName name="SEK_NT__匯率">#REF!</definedName>
    <definedName name="SEK_RATE">[2]Assumption!$C$8</definedName>
    <definedName name="sgz">[3]假设系数!#REF!</definedName>
    <definedName name="TENNANT_毛利">#REF!</definedName>
    <definedName name="TNT毛利">[2]Assumption!$C$12</definedName>
    <definedName name="US_NT_匯率">#REF!</definedName>
    <definedName name="US_RATE">[2]Assumption!$C$5</definedName>
    <definedName name="USD">#REF!</definedName>
    <definedName name="毛利">#REF!</definedName>
    <definedName name="業務回覆">[4]工作表2!$A$2:$A$6</definedName>
    <definedName name="業務部TENNANT銷售預估">[5]Assumption!$C$12</definedName>
    <definedName name="鄭國順" localSheetId="22">[6]BONS!#REF!</definedName>
    <definedName name="鄭國順" localSheetId="21">[6]BONS!#REF!</definedName>
    <definedName name="鄭國順">[6]BONS!#REF!</definedName>
    <definedName name="類別">#REF!</definedName>
  </definedNames>
  <calcPr calcId="181029"/>
</workbook>
</file>

<file path=xl/calcChain.xml><?xml version="1.0" encoding="utf-8"?>
<calcChain xmlns="http://schemas.openxmlformats.org/spreadsheetml/2006/main">
  <c r="C20" i="30" l="1"/>
  <c r="C18" i="30" l="1"/>
  <c r="C26" i="30" l="1"/>
  <c r="C12" i="30"/>
  <c r="C27" i="30" l="1"/>
  <c r="B21" i="30"/>
  <c r="B20" i="30"/>
  <c r="B19" i="30"/>
  <c r="B18" i="30"/>
  <c r="B16" i="30"/>
  <c r="B15" i="30"/>
  <c r="B12" i="30"/>
  <c r="B26" i="30" l="1"/>
  <c r="B27" i="30" s="1"/>
  <c r="D28" i="30" s="1"/>
  <c r="D26" i="28" l="1"/>
  <c r="D27" i="28"/>
  <c r="D13" i="26" l="1"/>
  <c r="E9" i="26"/>
  <c r="D19" i="26" s="1"/>
  <c r="E8" i="26"/>
  <c r="E7" i="26"/>
  <c r="E6" i="26"/>
  <c r="E5" i="26"/>
  <c r="E4" i="26"/>
  <c r="E3" i="26"/>
  <c r="E2" i="26"/>
  <c r="E14" i="26" l="1"/>
  <c r="D17" i="26"/>
  <c r="D18" i="26"/>
  <c r="D20" i="26" s="1"/>
  <c r="C20" i="22" l="1"/>
  <c r="C15" i="22"/>
  <c r="B25" i="22"/>
  <c r="C24" i="22"/>
  <c r="C19" i="22"/>
  <c r="C23" i="22"/>
  <c r="C10" i="22"/>
  <c r="B13" i="22"/>
  <c r="C22" i="22" l="1"/>
  <c r="C11" i="22"/>
  <c r="C12" i="22"/>
  <c r="C13" i="20" l="1"/>
  <c r="C12" i="20"/>
  <c r="C11" i="20"/>
  <c r="C10" i="20"/>
  <c r="C9" i="20"/>
  <c r="C8" i="20"/>
  <c r="C6" i="20"/>
  <c r="C5" i="20"/>
  <c r="C4" i="20"/>
  <c r="C3" i="20"/>
  <c r="C2" i="20"/>
  <c r="C7" i="20" l="1"/>
  <c r="C18" i="22" l="1"/>
  <c r="C17" i="22"/>
  <c r="C2" i="14"/>
  <c r="C13" i="15"/>
  <c r="C12" i="15"/>
  <c r="C11" i="15"/>
  <c r="C10" i="15"/>
  <c r="C9" i="15"/>
  <c r="F9" i="15" s="1"/>
  <c r="C8" i="15"/>
  <c r="F8" i="15" s="1"/>
  <c r="C7" i="15"/>
  <c r="F7" i="15" s="1"/>
  <c r="C6" i="15"/>
  <c r="F6" i="15" s="1"/>
  <c r="C5" i="15"/>
  <c r="F5" i="15" s="1"/>
  <c r="C4" i="15"/>
  <c r="F4" i="15" s="1"/>
  <c r="C3" i="15"/>
  <c r="C2" i="15"/>
  <c r="F2" i="15" s="1"/>
  <c r="C14" i="11"/>
  <c r="C13" i="10"/>
  <c r="F13" i="10" s="1"/>
  <c r="C12" i="10"/>
  <c r="F12" i="10" s="1"/>
  <c r="C11" i="10"/>
  <c r="F11" i="10" s="1"/>
  <c r="C10" i="10"/>
  <c r="F10" i="10" s="1"/>
  <c r="C9" i="10"/>
  <c r="F9" i="10" s="1"/>
  <c r="C8" i="10"/>
  <c r="F8" i="10" s="1"/>
  <c r="C7" i="10"/>
  <c r="F7" i="10" s="1"/>
  <c r="C6" i="10"/>
  <c r="F6" i="10" s="1"/>
  <c r="C5" i="10"/>
  <c r="F5" i="10" s="1"/>
  <c r="C4" i="10"/>
  <c r="F4" i="10" s="1"/>
  <c r="C3" i="10"/>
  <c r="F3" i="10" s="1"/>
  <c r="C2" i="10"/>
  <c r="F2" i="10" s="1"/>
  <c r="C2" i="9"/>
  <c r="C14" i="9" s="1"/>
  <c r="C13" i="8"/>
  <c r="F13" i="8" s="1"/>
  <c r="C12" i="8"/>
  <c r="F12" i="8" s="1"/>
  <c r="C11" i="8"/>
  <c r="F11" i="8" s="1"/>
  <c r="C10" i="8"/>
  <c r="F10" i="8" s="1"/>
  <c r="C9" i="8"/>
  <c r="F9" i="8" s="1"/>
  <c r="C8" i="8"/>
  <c r="F8" i="8" s="1"/>
  <c r="C7" i="8"/>
  <c r="F7" i="8" s="1"/>
  <c r="C6" i="8"/>
  <c r="F6" i="8" s="1"/>
  <c r="C5" i="8"/>
  <c r="F5" i="8" s="1"/>
  <c r="C4" i="8"/>
  <c r="F4" i="8" s="1"/>
  <c r="C3" i="8"/>
  <c r="F3" i="8" s="1"/>
  <c r="C2" i="8"/>
  <c r="F2" i="8" s="1"/>
  <c r="C13" i="7"/>
  <c r="F13" i="7" s="1"/>
  <c r="C12" i="7"/>
  <c r="F12" i="7" s="1"/>
  <c r="C11" i="7"/>
  <c r="F11" i="7" s="1"/>
  <c r="C10" i="7"/>
  <c r="F10" i="7" s="1"/>
  <c r="C9" i="7"/>
  <c r="F9" i="7" s="1"/>
  <c r="C8" i="7"/>
  <c r="F8" i="7" s="1"/>
  <c r="C7" i="7"/>
  <c r="F7" i="7" s="1"/>
  <c r="C6" i="7"/>
  <c r="F6" i="7" s="1"/>
  <c r="C5" i="7"/>
  <c r="F5" i="7" s="1"/>
  <c r="C4" i="7"/>
  <c r="F4" i="7" s="1"/>
  <c r="C3" i="7"/>
  <c r="F3" i="7" s="1"/>
  <c r="C2" i="7"/>
  <c r="F2" i="7" s="1"/>
  <c r="C13" i="6"/>
  <c r="F13" i="6" s="1"/>
  <c r="C12" i="6"/>
  <c r="F12" i="6" s="1"/>
  <c r="C11" i="6"/>
  <c r="F11" i="6" s="1"/>
  <c r="C10" i="6"/>
  <c r="F10" i="6" s="1"/>
  <c r="C9" i="6"/>
  <c r="F9" i="6" s="1"/>
  <c r="C8" i="6"/>
  <c r="F8" i="6" s="1"/>
  <c r="C7" i="6"/>
  <c r="F7" i="6" s="1"/>
  <c r="C6" i="6"/>
  <c r="F6" i="6" s="1"/>
  <c r="C5" i="6"/>
  <c r="F5" i="6" s="1"/>
  <c r="C4" i="6"/>
  <c r="F4" i="6" s="1"/>
  <c r="C3" i="6"/>
  <c r="F3" i="6" s="1"/>
  <c r="C2" i="6"/>
  <c r="F2" i="6" s="1"/>
  <c r="C13" i="13"/>
  <c r="F13" i="13" s="1"/>
  <c r="C12" i="13"/>
  <c r="F12" i="13" s="1"/>
  <c r="C11" i="13"/>
  <c r="F11" i="13" s="1"/>
  <c r="C10" i="13"/>
  <c r="F10" i="13" s="1"/>
  <c r="C9" i="13"/>
  <c r="F9" i="13" s="1"/>
  <c r="C8" i="13"/>
  <c r="F8" i="13" s="1"/>
  <c r="C7" i="13"/>
  <c r="F7" i="13" s="1"/>
  <c r="C6" i="13"/>
  <c r="F6" i="13" s="1"/>
  <c r="C5" i="13"/>
  <c r="F5" i="13" s="1"/>
  <c r="C2" i="13"/>
  <c r="F2" i="13" s="1"/>
  <c r="C4" i="13"/>
  <c r="F4" i="13" s="1"/>
  <c r="C3" i="13"/>
  <c r="F3" i="13" s="1"/>
  <c r="F13" i="9"/>
  <c r="F12" i="9"/>
  <c r="F11" i="9"/>
  <c r="F10" i="9"/>
  <c r="F9" i="9"/>
  <c r="F8" i="9"/>
  <c r="F7" i="9"/>
  <c r="F6" i="9"/>
  <c r="F5" i="9"/>
  <c r="F4" i="9"/>
  <c r="F3" i="9"/>
  <c r="F2" i="9"/>
  <c r="C7" i="22"/>
  <c r="C6" i="22"/>
  <c r="C5" i="22"/>
  <c r="C3" i="22"/>
  <c r="F2" i="11"/>
  <c r="C109" i="11"/>
  <c r="F13" i="1"/>
  <c r="F3" i="1"/>
  <c r="F4" i="11"/>
  <c r="F3" i="18"/>
  <c r="F11" i="17"/>
  <c r="F12" i="17"/>
  <c r="F13" i="20"/>
  <c r="C21" i="22"/>
  <c r="F13" i="12"/>
  <c r="F13" i="14"/>
  <c r="F13" i="15"/>
  <c r="F13" i="19"/>
  <c r="C14" i="20"/>
  <c r="F2" i="18"/>
  <c r="F4" i="18"/>
  <c r="F5" i="18"/>
  <c r="F6" i="18"/>
  <c r="F7" i="18"/>
  <c r="F8" i="18"/>
  <c r="F9" i="18"/>
  <c r="F10" i="18"/>
  <c r="F11" i="18"/>
  <c r="F12" i="18"/>
  <c r="F13" i="18"/>
  <c r="C14" i="18"/>
  <c r="F2" i="16"/>
  <c r="F3" i="16"/>
  <c r="F4" i="16"/>
  <c r="F5" i="16"/>
  <c r="F6" i="16"/>
  <c r="F7" i="16"/>
  <c r="F8" i="16"/>
  <c r="F9" i="16"/>
  <c r="F10" i="16"/>
  <c r="F11" i="16"/>
  <c r="F12" i="16"/>
  <c r="F13" i="16"/>
  <c r="C14" i="16"/>
  <c r="C14" i="14"/>
  <c r="C14" i="12"/>
  <c r="C16" i="2"/>
  <c r="F2" i="2"/>
  <c r="F3" i="2"/>
  <c r="F4" i="2"/>
  <c r="F5" i="2"/>
  <c r="F6" i="2"/>
  <c r="F7" i="2"/>
  <c r="F8" i="2"/>
  <c r="F9" i="2"/>
  <c r="F10" i="2"/>
  <c r="F11" i="2"/>
  <c r="F12" i="2"/>
  <c r="F13" i="2"/>
  <c r="F14" i="2"/>
  <c r="F4" i="1"/>
  <c r="F5" i="1"/>
  <c r="F6" i="1"/>
  <c r="F7" i="1"/>
  <c r="F8" i="1"/>
  <c r="F9" i="1"/>
  <c r="F10" i="1"/>
  <c r="F11" i="1"/>
  <c r="F12" i="1"/>
  <c r="F14" i="1"/>
  <c r="F3" i="3"/>
  <c r="F4" i="3"/>
  <c r="F5" i="3"/>
  <c r="F6" i="3"/>
  <c r="F8" i="3"/>
  <c r="F7" i="4"/>
  <c r="F10" i="3"/>
  <c r="F11" i="3"/>
  <c r="F12" i="3"/>
  <c r="F13" i="3"/>
  <c r="F14" i="3"/>
  <c r="F13" i="4"/>
  <c r="F13" i="11"/>
  <c r="F13" i="17"/>
  <c r="F2" i="17"/>
  <c r="F3" i="17"/>
  <c r="F4" i="17"/>
  <c r="F5" i="17"/>
  <c r="F6" i="17"/>
  <c r="F7" i="17"/>
  <c r="F8" i="17"/>
  <c r="F9" i="17"/>
  <c r="F10" i="17"/>
  <c r="C86" i="17"/>
  <c r="C81" i="17"/>
  <c r="C79" i="17"/>
  <c r="C52" i="17"/>
  <c r="C94" i="17"/>
  <c r="C90" i="17"/>
  <c r="C84" i="17"/>
  <c r="C23" i="17"/>
  <c r="F12" i="19"/>
  <c r="F11" i="19"/>
  <c r="F10" i="19"/>
  <c r="F9" i="19"/>
  <c r="F8" i="19"/>
  <c r="F7" i="19"/>
  <c r="F6" i="19"/>
  <c r="F5" i="19"/>
  <c r="F3" i="19"/>
  <c r="F2" i="19"/>
  <c r="C14" i="19"/>
  <c r="F4" i="19"/>
  <c r="F12" i="20"/>
  <c r="F11" i="20"/>
  <c r="F10" i="20"/>
  <c r="F9" i="20"/>
  <c r="F8" i="20"/>
  <c r="F7" i="20"/>
  <c r="F6" i="20"/>
  <c r="F5" i="20"/>
  <c r="F4" i="20"/>
  <c r="F3" i="20"/>
  <c r="F2" i="20"/>
  <c r="F7" i="3"/>
  <c r="F2" i="12"/>
  <c r="F3" i="12"/>
  <c r="F4" i="12"/>
  <c r="F5" i="12"/>
  <c r="F6" i="12"/>
  <c r="F8" i="12"/>
  <c r="F9" i="12"/>
  <c r="F10" i="12"/>
  <c r="F11" i="12"/>
  <c r="F12" i="12"/>
  <c r="F2" i="14"/>
  <c r="F3" i="14"/>
  <c r="F4" i="14"/>
  <c r="F5" i="14"/>
  <c r="F6" i="14"/>
  <c r="F7" i="14"/>
  <c r="F8" i="14"/>
  <c r="F9" i="14"/>
  <c r="F10" i="14"/>
  <c r="F11" i="14"/>
  <c r="F12" i="14"/>
  <c r="F3" i="15"/>
  <c r="F11" i="15"/>
  <c r="F12" i="15"/>
  <c r="F10" i="15"/>
  <c r="F3" i="11"/>
  <c r="F5" i="11"/>
  <c r="F6" i="11"/>
  <c r="F7" i="11"/>
  <c r="F8" i="11"/>
  <c r="F9" i="11"/>
  <c r="F10" i="11"/>
  <c r="F11" i="11"/>
  <c r="F12" i="11"/>
  <c r="F12" i="4"/>
  <c r="F11" i="4"/>
  <c r="F10" i="4"/>
  <c r="F9" i="4"/>
  <c r="F8" i="4"/>
  <c r="F6" i="4"/>
  <c r="F5" i="4"/>
  <c r="F4" i="4"/>
  <c r="F3" i="4"/>
  <c r="F2" i="4"/>
  <c r="C15" i="4"/>
  <c r="F7" i="12"/>
  <c r="F2" i="3"/>
  <c r="F9" i="3"/>
  <c r="C16" i="3"/>
  <c r="C2" i="1"/>
  <c r="F14" i="16" l="1"/>
  <c r="F14" i="18"/>
  <c r="F15" i="3"/>
  <c r="C14" i="8"/>
  <c r="C13" i="22"/>
  <c r="F14" i="12"/>
  <c r="F15" i="2"/>
  <c r="F14" i="4"/>
  <c r="F14" i="19"/>
  <c r="F14" i="17"/>
  <c r="B26" i="22"/>
  <c r="F14" i="20"/>
  <c r="F14" i="15"/>
  <c r="F14" i="14"/>
  <c r="C14" i="7"/>
  <c r="C14" i="15"/>
  <c r="C14" i="13"/>
  <c r="C14" i="10"/>
  <c r="F2" i="1"/>
  <c r="F15" i="1" s="1"/>
  <c r="C16" i="1"/>
  <c r="F14" i="7"/>
  <c r="F14" i="6"/>
  <c r="C25" i="22"/>
  <c r="C14" i="6"/>
  <c r="C35" i="6" s="1"/>
  <c r="F14" i="9"/>
  <c r="F14" i="11"/>
  <c r="F14" i="13"/>
  <c r="F14" i="10"/>
  <c r="C26" i="2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MAGGIE_CHAN 詹玉君</author>
    <author>LISA</author>
  </authors>
  <commentList>
    <comment ref="F17" authorId="0" shapeId="0" xr:uid="{4117BA9D-5666-4E3C-9BE4-CC6717B455CF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2026/2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 xml:space="preserve"> 39,495
2026/3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 xml:space="preserve"> 39,853
</t>
        </r>
      </text>
    </comment>
    <comment ref="F18" authorId="0" shapeId="0" xr:uid="{0685DE44-326B-499B-ACB3-1CA5004A2D11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2026/2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 xml:space="preserve"> 88,611
2026/3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 xml:space="preserve"> 101,823 </t>
        </r>
      </text>
    </comment>
    <comment ref="C21" authorId="0" shapeId="0" xr:uid="{0BA18E0D-A295-4800-A51D-546E53074269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 xml:space="preserve">公司尾牙撥款
</t>
        </r>
      </text>
    </comment>
    <comment ref="F21" authorId="0" shapeId="0" xr:uid="{CDE2F96C-D01A-403F-BA09-658B95B046BE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 xml:space="preserve">詹玉君
</t>
        </r>
        <r>
          <rPr>
            <b/>
            <sz val="9"/>
            <color indexed="81"/>
            <rFont val="Tahoma"/>
            <family val="2"/>
          </rPr>
          <t>2025/09-2026/01</t>
        </r>
        <r>
          <rPr>
            <b/>
            <sz val="9"/>
            <color indexed="81"/>
            <rFont val="細明體"/>
            <family val="3"/>
            <charset val="136"/>
          </rPr>
          <t>福利金撥款</t>
        </r>
        <r>
          <rPr>
            <b/>
            <sz val="9"/>
            <color indexed="81"/>
            <rFont val="Tahoma"/>
            <family val="2"/>
          </rPr>
          <t>: 495,554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2" authorId="1" shapeId="0" xr:uid="{00000000-0006-0000-1300-00000A000000}">
      <text>
        <r>
          <rPr>
            <b/>
            <sz val="9"/>
            <color indexed="81"/>
            <rFont val="Tahoma"/>
            <family val="2"/>
          </rPr>
          <t>LISA: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楊惠雯、黃雪鳳
呂芳奇、張政雄
江孟蓁、郭原容
林怡光、羅亦宸</t>
        </r>
      </text>
    </comment>
    <comment ref="C22" authorId="0" shapeId="0" xr:uid="{AC3A9FB1-01EF-40CB-8536-3ECC840E8D88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81"/>
            <rFont val="細明體"/>
            <family val="3"/>
            <charset val="136"/>
          </rPr>
          <t>共計</t>
        </r>
        <r>
          <rPr>
            <b/>
            <sz val="9"/>
            <color indexed="81"/>
            <rFont val="Tahoma"/>
            <family val="2"/>
          </rPr>
          <t>8</t>
        </r>
        <r>
          <rPr>
            <b/>
            <sz val="9"/>
            <color indexed="81"/>
            <rFont val="細明體"/>
            <family val="3"/>
            <charset val="136"/>
          </rPr>
          <t>位如下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 xml:space="preserve">葉佳斌
陶善政
顧惠萍
涂秉閎
楊勝棋
毛茗葑
梁志宇
彭子否
</t>
        </r>
      </text>
    </comment>
    <comment ref="D22" authorId="0" shapeId="0" xr:uid="{3A210C4A-F2BB-404F-97E4-BF6A7AF4FF85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81"/>
            <rFont val="細明體"/>
            <family val="3"/>
            <charset val="136"/>
          </rPr>
          <t>共計</t>
        </r>
        <r>
          <rPr>
            <b/>
            <sz val="9"/>
            <color indexed="81"/>
            <rFont val="Tahoma"/>
            <family val="2"/>
          </rPr>
          <t>10</t>
        </r>
        <r>
          <rPr>
            <b/>
            <sz val="9"/>
            <color indexed="81"/>
            <rFont val="細明體"/>
            <family val="3"/>
            <charset val="136"/>
          </rPr>
          <t>位如下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 xml:space="preserve">許淑娟
王振聲
陳泰瑋
陳泰宇
蔡隆傑
吳思漢
張群
王薏嵐
洪穎瑄
鄭念芯
</t>
        </r>
      </text>
    </comment>
    <comment ref="E22" authorId="0" shapeId="0" xr:uid="{95376863-88E1-4F6F-B956-07B6DBBB3BC8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共計</t>
        </r>
        <r>
          <rPr>
            <sz val="9"/>
            <color indexed="81"/>
            <rFont val="Tahoma"/>
            <family val="2"/>
          </rPr>
          <t>9</t>
        </r>
        <r>
          <rPr>
            <sz val="9"/>
            <color indexed="81"/>
            <rFont val="細明體"/>
            <family val="3"/>
            <charset val="136"/>
          </rPr>
          <t xml:space="preserve">位，如下
李宛如
藍麗芬
謝明葳
呂昌哲
蔣普善
葉佳明
王正宜
趙成穎
朱翊誠
</t>
        </r>
      </text>
    </comment>
    <comment ref="F22" authorId="0" shapeId="0" xr:uid="{4ED07431-10D3-495D-B691-BB7991BA7145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共計</t>
        </r>
        <r>
          <rPr>
            <sz val="9"/>
            <color indexed="81"/>
            <rFont val="Tahoma"/>
            <family val="2"/>
          </rPr>
          <t xml:space="preserve"> 12 </t>
        </r>
        <r>
          <rPr>
            <sz val="9"/>
            <color indexed="81"/>
            <rFont val="細明體"/>
            <family val="3"/>
            <charset val="136"/>
          </rPr>
          <t xml:space="preserve">位，如下
丁正義
路宏偉
徐尉竣
李明惠
范碩育
吳宓熹
王興駿
張雙福
游家葇
黃冠銘
邱崇宇
何家期
</t>
        </r>
      </text>
    </comment>
    <comment ref="G22" authorId="0" shapeId="0" xr:uid="{5DE3E589-E9AC-4CF3-82DA-D8FE6123295F}">
      <text>
        <r>
          <rPr>
            <b/>
            <sz val="9"/>
            <color indexed="81"/>
            <rFont val="細明體"/>
            <family val="3"/>
            <charset val="136"/>
          </rPr>
          <t>共計</t>
        </r>
        <r>
          <rPr>
            <b/>
            <sz val="9"/>
            <color indexed="81"/>
            <rFont val="Tahoma"/>
            <family val="2"/>
          </rPr>
          <t>12</t>
        </r>
        <r>
          <rPr>
            <b/>
            <sz val="9"/>
            <color indexed="81"/>
            <rFont val="細明體"/>
            <family val="3"/>
            <charset val="136"/>
          </rPr>
          <t>位同仁如下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81"/>
            <rFont val="細明體"/>
            <family val="3"/>
            <charset val="136"/>
          </rPr>
          <t xml:space="preserve">陶善慶
林香君
葉曉築
劉昀祐
陳科宏
彭俊霖
彭義庭
陳泰鈞
廖政偉
邱奕杰
黃勝弘
涂靜芳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H22" authorId="0" shapeId="0" xr:uid="{E2700A8A-9F7C-4D19-B764-1F96F3FA6CD7}">
      <text>
        <r>
          <rPr>
            <b/>
            <sz val="9"/>
            <color indexed="81"/>
            <rFont val="細明體"/>
            <family val="3"/>
            <charset val="136"/>
          </rPr>
          <t>共計</t>
        </r>
        <r>
          <rPr>
            <b/>
            <sz val="9"/>
            <color indexed="81"/>
            <rFont val="Tahoma"/>
            <family val="2"/>
          </rPr>
          <t>11</t>
        </r>
        <r>
          <rPr>
            <b/>
            <sz val="9"/>
            <color indexed="81"/>
            <rFont val="細明體"/>
            <family val="3"/>
            <charset val="136"/>
          </rPr>
          <t>位同仁如下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81"/>
            <rFont val="細明體"/>
            <family val="3"/>
            <charset val="136"/>
          </rPr>
          <t xml:space="preserve">黃芝樺
黃仁志
郭信賢
蔡安琪
林瑞芬
呂紹全
陳玟蓁
魏欣儀
吳盛宏
徐常瑾
黃柏淇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2" authorId="0" shapeId="0" xr:uid="{98599A41-6959-4160-844B-F0710BA9F32E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共計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細明體"/>
            <family val="3"/>
            <charset val="136"/>
          </rPr>
          <t>位同仁如下
林文謙
張美貞
劉永昌
林京儀
郭懷仁
陳昌倫
廖和廉
王云
詹玉君
陳泓宇
黃聖峻
賴元懋
呂汶淇</t>
        </r>
        <r>
          <rPr>
            <sz val="9"/>
            <color indexed="81"/>
            <rFont val="Tahoma"/>
            <family val="2"/>
          </rPr>
          <t xml:space="preserve"> ( </t>
        </r>
        <r>
          <rPr>
            <sz val="9"/>
            <color indexed="81"/>
            <rFont val="細明體"/>
            <family val="3"/>
            <charset val="136"/>
          </rPr>
          <t>合併端午禮金故</t>
        </r>
        <r>
          <rPr>
            <sz val="9"/>
            <color indexed="81"/>
            <rFont val="Tahoma"/>
            <family val="2"/>
          </rPr>
          <t xml:space="preserve">1600)
</t>
        </r>
        <r>
          <rPr>
            <sz val="9"/>
            <color indexed="81"/>
            <rFont val="細明體"/>
            <family val="3"/>
            <charset val="136"/>
          </rPr>
          <t xml:space="preserve">曹嘉翔
呂家福
江玉揚
廖柏勛
楊恩柔
</t>
        </r>
      </text>
    </comment>
    <comment ref="F23" authorId="0" shapeId="0" xr:uid="{2DFA697E-570F-4E01-AA5D-6BACE9CB6364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生產補助</t>
        </r>
        <r>
          <rPr>
            <sz val="9"/>
            <color indexed="81"/>
            <rFont val="Tahoma"/>
            <family val="2"/>
          </rPr>
          <t xml:space="preserve"> 1 </t>
        </r>
        <r>
          <rPr>
            <sz val="9"/>
            <color indexed="81"/>
            <rFont val="細明體"/>
            <family val="3"/>
            <charset val="136"/>
          </rPr>
          <t>位
呂紹全</t>
        </r>
      </text>
    </comment>
    <comment ref="C24" authorId="0" shapeId="0" xr:uid="{BFACCC17-7C10-4798-9128-D39902935ABA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共計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細明體"/>
            <family val="3"/>
            <charset val="136"/>
          </rPr>
          <t>位
陳怡婷
楊勝棋</t>
        </r>
      </text>
    </comment>
    <comment ref="D24" authorId="0" shapeId="0" xr:uid="{645F19C5-5AB2-463F-886B-BE8BFA998DA2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共計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 xml:space="preserve">位如下
劉南興
</t>
        </r>
      </text>
    </comment>
    <comment ref="E24" authorId="0" shapeId="0" xr:uid="{CEAFB4C5-1034-4E59-9A77-092A1884F792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共計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位，如下</t>
        </r>
        <r>
          <rPr>
            <sz val="9"/>
            <color indexed="81"/>
            <rFont val="Tahoma"/>
            <family val="2"/>
          </rPr>
          <t xml:space="preserve">:
</t>
        </r>
        <r>
          <rPr>
            <sz val="9"/>
            <color indexed="81"/>
            <rFont val="細明體"/>
            <family val="3"/>
            <charset val="136"/>
          </rPr>
          <t>梁志宇</t>
        </r>
      </text>
    </comment>
    <comment ref="F24" authorId="0" shapeId="0" xr:uid="{3890F280-F479-48C6-A2B2-875371232124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共計</t>
        </r>
        <r>
          <rPr>
            <sz val="9"/>
            <color indexed="81"/>
            <rFont val="Tahoma"/>
            <family val="2"/>
          </rPr>
          <t>6</t>
        </r>
        <r>
          <rPr>
            <sz val="9"/>
            <color indexed="81"/>
            <rFont val="細明體"/>
            <family val="3"/>
            <charset val="136"/>
          </rPr>
          <t>位，如下</t>
        </r>
        <r>
          <rPr>
            <sz val="9"/>
            <color indexed="81"/>
            <rFont val="Tahoma"/>
            <family val="2"/>
          </rPr>
          <t xml:space="preserve">:
</t>
        </r>
        <r>
          <rPr>
            <sz val="9"/>
            <color indexed="81"/>
            <rFont val="細明體"/>
            <family val="3"/>
            <charset val="136"/>
          </rPr>
          <t xml:space="preserve">林文謙
陳德輝
彭子容
高培文
戴慧芬
朱翊誠
</t>
        </r>
      </text>
    </comment>
    <comment ref="G24" authorId="0" shapeId="0" xr:uid="{3686B7B6-A1C5-4E1B-B18B-6D66C1C0535E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共計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位
黃聖峻</t>
        </r>
      </text>
    </comment>
    <comment ref="H24" authorId="0" shapeId="0" xr:uid="{40C855D9-64F3-40FB-A2D0-65419830780A}">
      <text>
        <r>
          <rPr>
            <sz val="9"/>
            <color indexed="81"/>
            <rFont val="細明體"/>
            <family val="3"/>
            <charset val="136"/>
          </rPr>
          <t>共計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位同仁如下</t>
        </r>
        <r>
          <rPr>
            <sz val="9"/>
            <color indexed="81"/>
            <rFont val="Tahoma"/>
            <family val="2"/>
          </rPr>
          <t xml:space="preserve">:
</t>
        </r>
        <r>
          <rPr>
            <sz val="9"/>
            <color indexed="81"/>
            <rFont val="細明體"/>
            <family val="3"/>
            <charset val="136"/>
          </rPr>
          <t>黃麗卿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8" authorId="0" shapeId="0" xr:uid="{2F722F5E-AD1B-4B65-B4CB-633A97FD2279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 xml:space="preserve">尾牙遊戲用品
</t>
        </r>
      </text>
    </comment>
    <comment ref="D28" authorId="0" shapeId="0" xr:uid="{845B365C-7C63-46B3-BD30-C5EA410A0D90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81"/>
            <rFont val="細明體"/>
            <family val="3"/>
            <charset val="136"/>
          </rPr>
          <t>共計</t>
        </r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細明體"/>
            <family val="3"/>
            <charset val="136"/>
          </rPr>
          <t>筆，明細如下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細明體"/>
            <family val="3"/>
            <charset val="136"/>
          </rPr>
          <t>尾牙抽獎票</t>
        </r>
        <r>
          <rPr>
            <b/>
            <sz val="9"/>
            <color indexed="81"/>
            <rFont val="Tahoma"/>
            <family val="2"/>
          </rPr>
          <t xml:space="preserve">- 4,503 
</t>
        </r>
        <r>
          <rPr>
            <b/>
            <sz val="9"/>
            <color indexed="81"/>
            <rFont val="細明體"/>
            <family val="3"/>
            <charset val="136"/>
          </rPr>
          <t>遊戲道具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細明體"/>
            <family val="3"/>
            <charset val="136"/>
          </rPr>
          <t>充氣骰子</t>
        </r>
        <r>
          <rPr>
            <b/>
            <sz val="9"/>
            <color indexed="81"/>
            <rFont val="Tahoma"/>
            <family val="2"/>
          </rPr>
          <t xml:space="preserve">-392 
</t>
        </r>
        <r>
          <rPr>
            <b/>
            <sz val="9"/>
            <color indexed="81"/>
            <rFont val="細明體"/>
            <family val="3"/>
            <charset val="136"/>
          </rPr>
          <t>未正式員工禮品</t>
        </r>
        <r>
          <rPr>
            <b/>
            <sz val="9"/>
            <color indexed="81"/>
            <rFont val="Tahoma"/>
            <family val="2"/>
          </rPr>
          <t xml:space="preserve"> /</t>
        </r>
        <r>
          <rPr>
            <b/>
            <sz val="9"/>
            <color indexed="81"/>
            <rFont val="細明體"/>
            <family val="3"/>
            <charset val="136"/>
          </rPr>
          <t>小米行電動源</t>
        </r>
        <r>
          <rPr>
            <b/>
            <sz val="9"/>
            <color indexed="81"/>
            <rFont val="Tahoma"/>
            <family val="2"/>
          </rPr>
          <t xml:space="preserve">*4-  3,196 
</t>
        </r>
        <r>
          <rPr>
            <b/>
            <sz val="9"/>
            <color indexed="81"/>
            <rFont val="細明體"/>
            <family val="3"/>
            <charset val="136"/>
          </rPr>
          <t>尾牙遊戲互動</t>
        </r>
        <r>
          <rPr>
            <b/>
            <sz val="9"/>
            <color indexed="81"/>
            <rFont val="Tahoma"/>
            <family val="2"/>
          </rPr>
          <t>7-11</t>
        </r>
        <r>
          <rPr>
            <b/>
            <sz val="9"/>
            <color indexed="81"/>
            <rFont val="細明體"/>
            <family val="3"/>
            <charset val="136"/>
          </rPr>
          <t>商品卡</t>
        </r>
        <r>
          <rPr>
            <b/>
            <sz val="9"/>
            <color indexed="81"/>
            <rFont val="Tahoma"/>
            <family val="2"/>
          </rPr>
          <t xml:space="preserve"> 100*35-3,500 
</t>
        </r>
        <r>
          <rPr>
            <b/>
            <sz val="9"/>
            <color indexed="81"/>
            <rFont val="細明體"/>
            <family val="3"/>
            <charset val="136"/>
          </rPr>
          <t>彭園場地費尾款</t>
        </r>
        <r>
          <rPr>
            <b/>
            <sz val="9"/>
            <color indexed="81"/>
            <rFont val="Tahoma"/>
            <family val="2"/>
          </rPr>
          <t xml:space="preserve">- 175,028 
</t>
        </r>
        <r>
          <rPr>
            <b/>
            <sz val="9"/>
            <color indexed="81"/>
            <rFont val="細明體"/>
            <family val="3"/>
            <charset val="136"/>
          </rPr>
          <t>尾牙當天超時停車費</t>
        </r>
        <r>
          <rPr>
            <b/>
            <sz val="9"/>
            <color indexed="81"/>
            <rFont val="Tahoma"/>
            <family val="2"/>
          </rPr>
          <t xml:space="preserve">- 100 
</t>
        </r>
        <r>
          <rPr>
            <b/>
            <sz val="9"/>
            <color indexed="81"/>
            <rFont val="細明體"/>
            <family val="3"/>
            <charset val="136"/>
          </rPr>
          <t>尾牙當天工作人員礦泉水</t>
        </r>
        <r>
          <rPr>
            <b/>
            <sz val="9"/>
            <color indexed="81"/>
            <rFont val="Tahoma"/>
            <family val="2"/>
          </rPr>
          <t xml:space="preserve">-110 
</t>
        </r>
        <r>
          <rPr>
            <b/>
            <sz val="9"/>
            <color indexed="81"/>
            <rFont val="細明體"/>
            <family val="3"/>
            <charset val="136"/>
          </rPr>
          <t>尾牙中南區同仁遊覽車費用</t>
        </r>
        <r>
          <rPr>
            <b/>
            <sz val="9"/>
            <color indexed="81"/>
            <rFont val="Tahoma"/>
            <family val="2"/>
          </rPr>
          <t>-20,500 
1/14(</t>
        </r>
        <r>
          <rPr>
            <b/>
            <sz val="9"/>
            <color indexed="81"/>
            <rFont val="細明體"/>
            <family val="3"/>
            <charset val="136"/>
          </rPr>
          <t>三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細明體"/>
            <family val="3"/>
            <charset val="136"/>
          </rPr>
          <t>彩排來回高鐵費</t>
        </r>
        <r>
          <rPr>
            <b/>
            <sz val="9"/>
            <color indexed="81"/>
            <rFont val="Tahoma"/>
            <family val="2"/>
          </rPr>
          <t>- 1,040 
1/24(</t>
        </r>
        <r>
          <rPr>
            <b/>
            <sz val="9"/>
            <color indexed="81"/>
            <rFont val="細明體"/>
            <family val="3"/>
            <charset val="136"/>
          </rPr>
          <t>六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細明體"/>
            <family val="3"/>
            <charset val="136"/>
          </rPr>
          <t>尾牙當天高鐵費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細明體"/>
            <family val="3"/>
            <charset val="136"/>
          </rPr>
          <t>主持人需提早到場</t>
        </r>
        <r>
          <rPr>
            <b/>
            <sz val="9"/>
            <color indexed="81"/>
            <rFont val="Tahoma"/>
            <family val="2"/>
          </rPr>
          <t xml:space="preserve"> ) - 520 
</t>
        </r>
        <r>
          <rPr>
            <b/>
            <sz val="9"/>
            <color indexed="81"/>
            <rFont val="細明體"/>
            <family val="3"/>
            <charset val="136"/>
          </rPr>
          <t>尾牙主持人費用</t>
        </r>
        <r>
          <rPr>
            <b/>
            <sz val="9"/>
            <color indexed="81"/>
            <rFont val="Tahoma"/>
            <family val="2"/>
          </rPr>
          <t xml:space="preserve">-5,000 
</t>
        </r>
        <r>
          <rPr>
            <b/>
            <sz val="9"/>
            <color indexed="81"/>
            <rFont val="細明體"/>
            <family val="3"/>
            <charset val="136"/>
          </rPr>
          <t>尾牙主持人費用</t>
        </r>
        <r>
          <rPr>
            <b/>
            <sz val="9"/>
            <color indexed="81"/>
            <rFont val="Tahoma"/>
            <family val="2"/>
          </rPr>
          <t xml:space="preserve">-5,000 
</t>
        </r>
        <r>
          <rPr>
            <b/>
            <sz val="9"/>
            <color indexed="81"/>
            <rFont val="細明體"/>
            <family val="3"/>
            <charset val="136"/>
          </rPr>
          <t>直播費用</t>
        </r>
        <r>
          <rPr>
            <b/>
            <sz val="9"/>
            <color indexed="81"/>
            <rFont val="Tahoma"/>
            <family val="2"/>
          </rPr>
          <t xml:space="preserve">- 3,000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1" authorId="1" shapeId="0" xr:uid="{00000000-0006-0000-1300-00001B000000}">
      <text>
        <r>
          <rPr>
            <b/>
            <sz val="9"/>
            <color indexed="81"/>
            <rFont val="Tahoma"/>
            <family val="2"/>
          </rPr>
          <t>LISA: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楓康</t>
        </r>
        <r>
          <rPr>
            <sz val="9"/>
            <color indexed="81"/>
            <rFont val="Tahoma"/>
            <family val="2"/>
          </rPr>
          <t>_</t>
        </r>
        <r>
          <rPr>
            <sz val="9"/>
            <color indexed="81"/>
            <rFont val="細明體"/>
            <family val="3"/>
            <charset val="136"/>
          </rPr>
          <t>員工中秋禮盒</t>
        </r>
        <r>
          <rPr>
            <sz val="9"/>
            <color indexed="81"/>
            <rFont val="Tahoma"/>
            <family val="2"/>
          </rPr>
          <t>(WIMK</t>
        </r>
        <r>
          <rPr>
            <sz val="9"/>
            <color indexed="81"/>
            <rFont val="細明體"/>
            <family val="3"/>
            <charset val="136"/>
          </rPr>
          <t>代墊</t>
        </r>
        <r>
          <rPr>
            <sz val="9"/>
            <color indexed="81"/>
            <rFont val="Tahoma"/>
            <family val="2"/>
          </rPr>
          <t>)</t>
        </r>
      </text>
    </comment>
    <comment ref="F31" authorId="0" shapeId="0" xr:uid="{45B2058A-1100-49CF-9024-5EAE87E8E018}">
      <text>
        <r>
          <rPr>
            <sz val="14"/>
            <color indexed="81"/>
            <rFont val="細明體"/>
            <family val="3"/>
            <charset val="136"/>
          </rPr>
          <t xml:space="preserve">五一勞動節禮金 NTD800*160名正式員工=128,000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1" authorId="0" shapeId="0" xr:uid="{7561015F-7188-439B-90EC-927B69D8D143}">
      <text>
        <r>
          <rPr>
            <sz val="9"/>
            <color indexed="81"/>
            <rFont val="細明體"/>
            <family val="3"/>
            <charset val="136"/>
          </rPr>
          <t xml:space="preserve">端午禮金 
NTD800*160名正式員工=128,000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2" authorId="0" shapeId="0" xr:uid="{575F572B-95E9-43EC-B2D5-84BC07F43335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福委會大章</t>
        </r>
        <r>
          <rPr>
            <sz val="9"/>
            <color indexed="81"/>
            <rFont val="Tahoma"/>
            <family val="2"/>
          </rPr>
          <t>*1
JACKIE</t>
        </r>
        <r>
          <rPr>
            <sz val="9"/>
            <color indexed="81"/>
            <rFont val="細明體"/>
            <family val="3"/>
            <charset val="136"/>
          </rPr>
          <t>帳戶利息分擔NTD</t>
        </r>
        <r>
          <rPr>
            <sz val="9"/>
            <color indexed="81"/>
            <rFont val="Tahoma"/>
            <family val="2"/>
          </rPr>
          <t xml:space="preserve">451
</t>
        </r>
      </text>
    </comment>
    <comment ref="F32" authorId="0" shapeId="0" xr:uid="{F985C8A0-0F77-483E-A0C0-DBF128843F27}">
      <text>
        <r>
          <rPr>
            <b/>
            <sz val="9"/>
            <color indexed="81"/>
            <rFont val="Tahoma"/>
            <family val="2"/>
          </rPr>
          <t xml:space="preserve">MAGGIE_CHAN </t>
        </r>
        <r>
          <rPr>
            <b/>
            <sz val="9"/>
            <color indexed="81"/>
            <rFont val="細明體"/>
            <family val="3"/>
            <charset val="136"/>
          </rPr>
          <t>詹玉君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福委會大章</t>
        </r>
        <r>
          <rPr>
            <sz val="9"/>
            <color indexed="81"/>
            <rFont val="Tahoma"/>
            <family val="2"/>
          </rPr>
          <t>*1
JACKIE</t>
        </r>
        <r>
          <rPr>
            <sz val="9"/>
            <color indexed="81"/>
            <rFont val="細明體"/>
            <family val="3"/>
            <charset val="136"/>
          </rPr>
          <t>帳戶利息分擔NTD</t>
        </r>
        <r>
          <rPr>
            <sz val="9"/>
            <color indexed="81"/>
            <rFont val="Tahoma"/>
            <family val="2"/>
          </rPr>
          <t xml:space="preserve">451
</t>
        </r>
      </text>
    </comment>
    <comment ref="G32" authorId="0" shapeId="0" xr:uid="{77660B34-C4D1-41B8-9802-9A549C08E642}">
      <text>
        <r>
          <rPr>
            <b/>
            <sz val="9"/>
            <color indexed="81"/>
            <rFont val="細明體"/>
            <family val="3"/>
            <charset val="136"/>
          </rPr>
          <t xml:space="preserve">洪穎瑄員工旅遊取消不去訂金費用
</t>
        </r>
      </text>
    </comment>
  </commentList>
</comments>
</file>

<file path=xl/sharedStrings.xml><?xml version="1.0" encoding="utf-8"?>
<sst xmlns="http://schemas.openxmlformats.org/spreadsheetml/2006/main" count="397" uniqueCount="257">
  <si>
    <r>
      <t>項目</t>
    </r>
    <r>
      <rPr>
        <b/>
        <sz val="12"/>
        <rFont val="Arial"/>
        <family val="2"/>
      </rPr>
      <t>/</t>
    </r>
    <r>
      <rPr>
        <b/>
        <sz val="12"/>
        <rFont val="新細明體"/>
        <family val="1"/>
        <charset val="136"/>
      </rPr>
      <t>月份</t>
    </r>
    <phoneticPr fontId="3" type="noConversion"/>
  </si>
  <si>
    <r>
      <t>月份入</t>
    </r>
    <r>
      <rPr>
        <sz val="12"/>
        <color indexed="12"/>
        <rFont val="Arial"/>
        <family val="2"/>
      </rPr>
      <t>(</t>
    </r>
    <r>
      <rPr>
        <sz val="12"/>
        <color indexed="12"/>
        <rFont val="新細明體"/>
        <family val="1"/>
        <charset val="136"/>
      </rPr>
      <t>出</t>
    </r>
    <r>
      <rPr>
        <sz val="12"/>
        <color indexed="12"/>
        <rFont val="Arial"/>
        <family val="2"/>
      </rPr>
      <t>)</t>
    </r>
    <r>
      <rPr>
        <sz val="12"/>
        <color indexed="12"/>
        <rFont val="新細明體"/>
        <family val="1"/>
        <charset val="136"/>
      </rPr>
      <t>超</t>
    </r>
    <phoneticPr fontId="3" type="noConversion"/>
  </si>
  <si>
    <t>其他收入</t>
    <phoneticPr fontId="3" type="noConversion"/>
  </si>
  <si>
    <t>摘                要</t>
  </si>
  <si>
    <t>金          額</t>
    <phoneticPr fontId="3" type="noConversion"/>
  </si>
  <si>
    <t>暫付款</t>
    <phoneticPr fontId="6" type="noConversion"/>
  </si>
  <si>
    <t>收入合計</t>
    <phoneticPr fontId="6" type="noConversion"/>
  </si>
  <si>
    <t>支出合計</t>
    <phoneticPr fontId="6" type="noConversion"/>
  </si>
  <si>
    <t>暫收款</t>
    <phoneticPr fontId="6" type="noConversion"/>
  </si>
  <si>
    <t>定期存款本期餘額</t>
    <phoneticPr fontId="6" type="noConversion"/>
  </si>
  <si>
    <t xml:space="preserve"> </t>
    <phoneticPr fontId="3" type="noConversion"/>
  </si>
  <si>
    <t>現金</t>
    <phoneticPr fontId="6" type="noConversion"/>
  </si>
  <si>
    <t>月份</t>
    <phoneticPr fontId="6" type="noConversion"/>
  </si>
  <si>
    <t>月份</t>
    <phoneticPr fontId="3" type="noConversion"/>
  </si>
  <si>
    <t>小計</t>
    <phoneticPr fontId="3" type="noConversion"/>
  </si>
  <si>
    <r>
      <t>摘</t>
    </r>
    <r>
      <rPr>
        <b/>
        <sz val="12"/>
        <rFont val="Times New Roman"/>
        <family val="1"/>
      </rPr>
      <t xml:space="preserve">                </t>
    </r>
    <r>
      <rPr>
        <b/>
        <sz val="12"/>
        <rFont val="新細明體"/>
        <family val="1"/>
        <charset val="136"/>
      </rPr>
      <t>要</t>
    </r>
  </si>
  <si>
    <t>小計</t>
    <phoneticPr fontId="6" type="noConversion"/>
  </si>
  <si>
    <t>月份</t>
    <phoneticPr fontId="3" type="noConversion"/>
  </si>
  <si>
    <t>回統計表</t>
    <phoneticPr fontId="3" type="noConversion"/>
  </si>
  <si>
    <t>預付稅款</t>
    <phoneticPr fontId="6" type="noConversion"/>
  </si>
  <si>
    <t>基金-員工薪資提撥</t>
    <phoneticPr fontId="3" type="noConversion"/>
  </si>
  <si>
    <t>福利補助-生日</t>
    <phoneticPr fontId="3" type="noConversion"/>
  </si>
  <si>
    <t>福利補助-生產</t>
    <phoneticPr fontId="3" type="noConversion"/>
  </si>
  <si>
    <t>福利補助-奠儀</t>
    <phoneticPr fontId="3" type="noConversion"/>
  </si>
  <si>
    <t>福利補助-結婚</t>
    <phoneticPr fontId="3" type="noConversion"/>
  </si>
  <si>
    <t>福利補助-新居</t>
    <phoneticPr fontId="3" type="noConversion"/>
  </si>
  <si>
    <t>福利補助-公傷</t>
    <phoneticPr fontId="3" type="noConversion"/>
  </si>
  <si>
    <t>文康活動-雜誌訂閱</t>
    <phoneticPr fontId="3" type="noConversion"/>
  </si>
  <si>
    <t>其他輔助-年節</t>
    <phoneticPr fontId="3" type="noConversion"/>
  </si>
  <si>
    <t>其他輔助-其他</t>
    <phoneticPr fontId="3" type="noConversion"/>
  </si>
  <si>
    <r>
      <t>項目</t>
    </r>
    <r>
      <rPr>
        <b/>
        <sz val="12"/>
        <rFont val="Arial"/>
        <family val="2"/>
      </rPr>
      <t>/</t>
    </r>
    <r>
      <rPr>
        <b/>
        <sz val="12"/>
        <rFont val="新細明體"/>
        <family val="1"/>
        <charset val="136"/>
      </rPr>
      <t>月份</t>
    </r>
    <phoneticPr fontId="3" type="noConversion"/>
  </si>
  <si>
    <t>下腳變價收入</t>
    <phoneticPr fontId="3" type="noConversion"/>
  </si>
  <si>
    <t>利息收入</t>
    <phoneticPr fontId="3" type="noConversion"/>
  </si>
  <si>
    <t>家樂福-禮卷</t>
    <phoneticPr fontId="6" type="noConversion"/>
  </si>
  <si>
    <t>金     額</t>
    <phoneticPr fontId="3" type="noConversion"/>
  </si>
  <si>
    <t xml:space="preserve"> 營業收入提撥</t>
    <phoneticPr fontId="3" type="noConversion"/>
  </si>
  <si>
    <t>回統計表</t>
    <phoneticPr fontId="3" type="noConversion"/>
  </si>
  <si>
    <t>上年度餘額</t>
    <phoneticPr fontId="3" type="noConversion"/>
  </si>
  <si>
    <t>金        額</t>
    <phoneticPr fontId="3" type="noConversion"/>
  </si>
  <si>
    <t>Total</t>
    <phoneticPr fontId="6" type="noConversion"/>
  </si>
  <si>
    <t>月份</t>
    <phoneticPr fontId="6" type="noConversion"/>
  </si>
  <si>
    <t>金          額</t>
    <phoneticPr fontId="3" type="noConversion"/>
  </si>
  <si>
    <t>月份</t>
    <phoneticPr fontId="3" type="noConversion"/>
  </si>
  <si>
    <t>回統計表</t>
    <phoneticPr fontId="3" type="noConversion"/>
  </si>
  <si>
    <t>金      額</t>
    <phoneticPr fontId="3" type="noConversion"/>
  </si>
  <si>
    <t>月份</t>
    <phoneticPr fontId="6" type="noConversion"/>
  </si>
  <si>
    <t>金          額</t>
    <phoneticPr fontId="3" type="noConversion"/>
  </si>
  <si>
    <t>月份</t>
    <phoneticPr fontId="3" type="noConversion"/>
  </si>
  <si>
    <t>小計</t>
    <phoneticPr fontId="3" type="noConversion"/>
  </si>
  <si>
    <t>回統計表</t>
    <phoneticPr fontId="3" type="noConversion"/>
  </si>
  <si>
    <t xml:space="preserve"> </t>
    <phoneticPr fontId="6" type="noConversion"/>
  </si>
  <si>
    <t>Total</t>
    <phoneticPr fontId="6" type="noConversion"/>
  </si>
  <si>
    <t>回統計表</t>
    <phoneticPr fontId="6" type="noConversion"/>
  </si>
  <si>
    <t>Total</t>
    <phoneticPr fontId="6" type="noConversion"/>
  </si>
  <si>
    <t xml:space="preserve"> </t>
    <phoneticPr fontId="6" type="noConversion"/>
  </si>
  <si>
    <t>月份</t>
    <phoneticPr fontId="3" type="noConversion"/>
  </si>
  <si>
    <t>金     額</t>
    <phoneticPr fontId="3" type="noConversion"/>
  </si>
  <si>
    <t>小計</t>
    <phoneticPr fontId="3" type="noConversion"/>
  </si>
  <si>
    <t>回統計表</t>
    <phoneticPr fontId="3" type="noConversion"/>
  </si>
  <si>
    <t>小計</t>
    <phoneticPr fontId="6" type="noConversion"/>
  </si>
  <si>
    <t>合庫活期存款期初餘額</t>
    <phoneticPr fontId="3" type="noConversion"/>
  </si>
  <si>
    <t>合庫活期存款本期餘額</t>
    <phoneticPr fontId="3" type="noConversion"/>
  </si>
  <si>
    <r>
      <t>金</t>
    </r>
    <r>
      <rPr>
        <b/>
        <sz val="12"/>
        <rFont val="Times New Roman"/>
        <family val="1"/>
      </rPr>
      <t xml:space="preserve">          </t>
    </r>
    <r>
      <rPr>
        <b/>
        <sz val="12"/>
        <rFont val="新細明體"/>
        <family val="1"/>
        <charset val="136"/>
      </rPr>
      <t>額</t>
    </r>
    <phoneticPr fontId="3" type="noConversion"/>
  </si>
  <si>
    <t>回統計表</t>
    <phoneticPr fontId="3" type="noConversion"/>
  </si>
  <si>
    <t>Total</t>
    <phoneticPr fontId="6" type="noConversion"/>
  </si>
  <si>
    <t xml:space="preserve">                         </t>
    <phoneticPr fontId="6" type="noConversion"/>
  </si>
  <si>
    <t>11月</t>
  </si>
  <si>
    <t>上年度結餘</t>
    <phoneticPr fontId="3" type="noConversion"/>
  </si>
  <si>
    <t>預算金額</t>
    <phoneticPr fontId="33" type="noConversion"/>
  </si>
  <si>
    <t>實際金額</t>
    <phoneticPr fontId="3" type="noConversion"/>
  </si>
  <si>
    <t>1</t>
    <phoneticPr fontId="6" type="noConversion"/>
  </si>
  <si>
    <t>下繳費</t>
    <phoneticPr fontId="6" type="noConversion"/>
  </si>
  <si>
    <t>106.12員工提撥福利金</t>
    <phoneticPr fontId="6" type="noConversion"/>
  </si>
  <si>
    <t>107.01員工提撥福利金</t>
    <phoneticPr fontId="6" type="noConversion"/>
  </si>
  <si>
    <t>107.02員工提撥福利金</t>
    <phoneticPr fontId="6" type="noConversion"/>
  </si>
  <si>
    <t>107.03員工提撥福利金</t>
    <phoneticPr fontId="6" type="noConversion"/>
  </si>
  <si>
    <t>107.04員工提撥福利金</t>
    <phoneticPr fontId="6" type="noConversion"/>
  </si>
  <si>
    <t>107.05員工提撥福利金</t>
    <phoneticPr fontId="6" type="noConversion"/>
  </si>
  <si>
    <t>107.06員工提撥福利金</t>
    <phoneticPr fontId="6" type="noConversion"/>
  </si>
  <si>
    <t>107.07員工提撥福利金</t>
    <phoneticPr fontId="6" type="noConversion"/>
  </si>
  <si>
    <t>107.08員工提撥福利金</t>
    <phoneticPr fontId="6" type="noConversion"/>
  </si>
  <si>
    <t>107.09員工提撥福利金</t>
    <phoneticPr fontId="6" type="noConversion"/>
  </si>
  <si>
    <t>107.10員工提撥福利金</t>
    <phoneticPr fontId="6" type="noConversion"/>
  </si>
  <si>
    <t>107.11員工提撥福利金</t>
    <phoneticPr fontId="6" type="noConversion"/>
  </si>
  <si>
    <t>106.12營業額提撥福利金</t>
    <phoneticPr fontId="6" type="noConversion"/>
  </si>
  <si>
    <t>107.01營業額提撥福利金</t>
    <phoneticPr fontId="6" type="noConversion"/>
  </si>
  <si>
    <t>107.02營業額提撥福利金</t>
    <phoneticPr fontId="6" type="noConversion"/>
  </si>
  <si>
    <t>107.03營業額提撥福利金</t>
    <phoneticPr fontId="6" type="noConversion"/>
  </si>
  <si>
    <t>107.04營業額提撥福利金</t>
    <phoneticPr fontId="6" type="noConversion"/>
  </si>
  <si>
    <t>107.05營業額提撥福利金</t>
    <phoneticPr fontId="6" type="noConversion"/>
  </si>
  <si>
    <t>107.06營業額提撥福利金</t>
    <phoneticPr fontId="6" type="noConversion"/>
  </si>
  <si>
    <t>107.07營業額提撥福利金</t>
    <phoneticPr fontId="6" type="noConversion"/>
  </si>
  <si>
    <t>107.08營業額提撥福利金</t>
    <phoneticPr fontId="6" type="noConversion"/>
  </si>
  <si>
    <t>107.09營業額提撥福利金</t>
    <phoneticPr fontId="6" type="noConversion"/>
  </si>
  <si>
    <t>107.10營業額提撥福利金</t>
    <phoneticPr fontId="6" type="noConversion"/>
  </si>
  <si>
    <t>107.11營業額提撥福利金</t>
    <phoneticPr fontId="6" type="noConversion"/>
  </si>
  <si>
    <t>中國信託活期存款本期餘額</t>
    <phoneticPr fontId="6" type="noConversion"/>
  </si>
  <si>
    <t>玉山楊梅轉存中國信託</t>
  </si>
  <si>
    <t>玉山楊梅轉存中國信託</t>
    <phoneticPr fontId="6" type="noConversion"/>
  </si>
  <si>
    <r>
      <t>2017/11</t>
    </r>
    <r>
      <rPr>
        <b/>
        <sz val="12"/>
        <rFont val="新細明體"/>
        <family val="1"/>
        <charset val="136"/>
      </rPr>
      <t>月</t>
    </r>
    <phoneticPr fontId="6" type="noConversion"/>
  </si>
  <si>
    <t>2018年福委會年度預算計劃表</t>
    <phoneticPr fontId="33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</si>
  <si>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</si>
  <si>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</si>
  <si>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</si>
  <si>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</si>
  <si>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</si>
  <si>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</si>
  <si>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</si>
  <si>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</si>
  <si>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</si>
  <si>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</si>
  <si>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</si>
  <si>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葉佳斌</t>
    <phoneticPr fontId="3" type="noConversion"/>
  </si>
  <si>
    <t>中國信託存款期初餘額</t>
    <phoneticPr fontId="3" type="noConversion"/>
  </si>
  <si>
    <t>中國信託本期總額</t>
    <phoneticPr fontId="6" type="noConversion"/>
  </si>
  <si>
    <t xml:space="preserve">     電影家庭日贊助</t>
  </si>
  <si>
    <r>
      <rPr>
        <b/>
        <sz val="12"/>
        <color indexed="12"/>
        <rFont val="微軟正黑體"/>
        <family val="2"/>
        <charset val="136"/>
      </rPr>
      <t>福利金支出合計</t>
    </r>
  </si>
  <si>
    <t>項目/月份</t>
  </si>
  <si>
    <t>備註</t>
    <phoneticPr fontId="3" type="noConversion"/>
  </si>
  <si>
    <t>預估2017/12/31餘額</t>
    <phoneticPr fontId="3" type="noConversion"/>
  </si>
  <si>
    <t>福利金收入</t>
  </si>
  <si>
    <t xml:space="preserve">    公司營業額提撥</t>
  </si>
  <si>
    <t>每月營業收入總額內提撥萬分之15
(2017年度預估營業總額：6.5億) (預計8.12萬/月)</t>
  </si>
  <si>
    <t xml:space="preserve">    員工薪資提撥</t>
  </si>
  <si>
    <t>每月於每個職員薪津中提撥百分之0.5
(103-104年度取平均值，預計1.9萬/月)</t>
  </si>
  <si>
    <t xml:space="preserve">    公司尾牙禮品贊助</t>
  </si>
  <si>
    <t>(2017年36萬.，今年預計增加眷屬人數約100人，每人1000)</t>
  </si>
  <si>
    <t xml:space="preserve">    公司員工旅遊贊助</t>
  </si>
  <si>
    <t>(2017年花費139346)</t>
  </si>
  <si>
    <t>福利金支出</t>
    <phoneticPr fontId="3" type="noConversion"/>
  </si>
  <si>
    <t xml:space="preserve">    電影包場費</t>
  </si>
  <si>
    <t xml:space="preserve">     五一勞動節禮金</t>
  </si>
  <si>
    <t>500元/人</t>
  </si>
  <si>
    <t xml:space="preserve">     端午禮金</t>
  </si>
  <si>
    <t xml:space="preserve">     員工旅遊(國內3日遊)(2018/7)</t>
  </si>
  <si>
    <t xml:space="preserve">     中秋禮品</t>
  </si>
  <si>
    <t xml:space="preserve">     生日禮金</t>
  </si>
  <si>
    <t xml:space="preserve">     婚喪喜慶</t>
  </si>
  <si>
    <r>
      <rPr>
        <b/>
        <sz val="12"/>
        <color indexed="12"/>
        <rFont val="微軟正黑體"/>
        <family val="2"/>
        <charset val="136"/>
      </rPr>
      <t>福利金收入合計</t>
    </r>
    <phoneticPr fontId="3" type="noConversion"/>
  </si>
  <si>
    <t>每人預算1000元(公司贊助)+尾牙禮金贊助400,000(2017年350000)+預計眷屬100人，補助1000元/人</t>
    <phoneticPr fontId="3" type="noConversion"/>
  </si>
  <si>
    <t>以2012-2017年取平均值</t>
    <phoneticPr fontId="3" type="noConversion"/>
  </si>
  <si>
    <t>員工補助5,000元/人，實際報名員工74人</t>
    <phoneticPr fontId="3" type="noConversion"/>
  </si>
  <si>
    <t>預計2018/12/31餘額</t>
    <phoneticPr fontId="3" type="noConversion"/>
  </si>
  <si>
    <t>員工補助700元/人，眷屬700元/人@130人</t>
    <phoneticPr fontId="3" type="noConversion"/>
  </si>
  <si>
    <t>500~600元/人*112(因離職一人轉賣一盒500元)</t>
    <phoneticPr fontId="3" type="noConversion"/>
  </si>
  <si>
    <t xml:space="preserve">     下脚料架</t>
    <phoneticPr fontId="3" type="noConversion"/>
  </si>
  <si>
    <t xml:space="preserve">     利息</t>
    <phoneticPr fontId="3" type="noConversion"/>
  </si>
  <si>
    <t xml:space="preserve">     代收款項</t>
    <phoneticPr fontId="3" type="noConversion"/>
  </si>
  <si>
    <t>5/5烤肉、7月員工旅遊</t>
    <phoneticPr fontId="3" type="noConversion"/>
  </si>
  <si>
    <t>工廠報廢轉入及物流展轉入</t>
    <phoneticPr fontId="3" type="noConversion"/>
  </si>
  <si>
    <t xml:space="preserve">    家庭日(2018/5/6)</t>
  </si>
  <si>
    <t xml:space="preserve">     尾牙活動(2018/1/27)</t>
    <phoneticPr fontId="3" type="noConversion"/>
  </si>
  <si>
    <t>2019/1尾牙訂金$20,030</t>
    <phoneticPr fontId="3" type="noConversion"/>
  </si>
  <si>
    <t xml:space="preserve">    106年記帳費財委</t>
    <phoneticPr fontId="3" type="noConversion"/>
  </si>
  <si>
    <t>員工福委會補助10,000元/人，公司補助5,000X74人</t>
    <phoneticPr fontId="3" type="noConversion"/>
  </si>
  <si>
    <t>文康活動-尾牙</t>
    <phoneticPr fontId="3" type="noConversion"/>
  </si>
  <si>
    <t>文康活動-員工旅遊</t>
    <phoneticPr fontId="3" type="noConversion"/>
  </si>
  <si>
    <t>預計12/31餘額</t>
    <phoneticPr fontId="3" type="noConversion"/>
  </si>
  <si>
    <t>預估1/1餘額</t>
    <phoneticPr fontId="3" type="noConversion"/>
  </si>
  <si>
    <t>　尾牙活動(2019/1/26)</t>
    <phoneticPr fontId="3" type="noConversion"/>
  </si>
  <si>
    <t>　電影包場費</t>
    <phoneticPr fontId="3" type="noConversion"/>
  </si>
  <si>
    <t>　五一勞動節禮金</t>
    <phoneticPr fontId="3" type="noConversion"/>
  </si>
  <si>
    <t>　端午禮金</t>
    <phoneticPr fontId="3" type="noConversion"/>
  </si>
  <si>
    <t>　員工旅遊(代收眷屬)</t>
    <phoneticPr fontId="3" type="noConversion"/>
  </si>
  <si>
    <t>　生日禮金</t>
    <phoneticPr fontId="3" type="noConversion"/>
  </si>
  <si>
    <t>　婚喪喜慶</t>
    <phoneticPr fontId="3" type="noConversion"/>
  </si>
  <si>
    <t>　家庭日</t>
    <phoneticPr fontId="3" type="noConversion"/>
  </si>
  <si>
    <t>　公司尾牙禮品贊助</t>
    <phoneticPr fontId="3" type="noConversion"/>
  </si>
  <si>
    <t>　公司員工旅遊贊助</t>
    <phoneticPr fontId="3" type="noConversion"/>
  </si>
  <si>
    <t>　代收款項</t>
    <phoneticPr fontId="3" type="noConversion"/>
  </si>
  <si>
    <t>　下脚料架</t>
    <phoneticPr fontId="3" type="noConversion"/>
  </si>
  <si>
    <t>　利息</t>
    <phoneticPr fontId="3" type="noConversion"/>
  </si>
  <si>
    <t>　員工旅遊(國外5天4夜)(2019/6)</t>
    <phoneticPr fontId="3" type="noConversion"/>
  </si>
  <si>
    <t>項次</t>
    <phoneticPr fontId="3" type="noConversion"/>
  </si>
  <si>
    <t>獎項</t>
    <phoneticPr fontId="3" type="noConversion"/>
  </si>
  <si>
    <t>獎金</t>
    <phoneticPr fontId="3" type="noConversion"/>
  </si>
  <si>
    <t>人數</t>
    <phoneticPr fontId="3" type="noConversion"/>
  </si>
  <si>
    <t>總額</t>
    <phoneticPr fontId="3" type="noConversion"/>
  </si>
  <si>
    <t>普獎</t>
    <phoneticPr fontId="3" type="noConversion"/>
  </si>
  <si>
    <t>五獎</t>
  </si>
  <si>
    <t>四獎</t>
  </si>
  <si>
    <t>三獎</t>
  </si>
  <si>
    <t>二獎</t>
  </si>
  <si>
    <t>頭獎</t>
  </si>
  <si>
    <t>特獎</t>
  </si>
  <si>
    <t>遊戲獎金紅包</t>
    <phoneticPr fontId="3" type="noConversion"/>
  </si>
  <si>
    <t>主持人獎金(尾牙結束後匯款)</t>
    <phoneticPr fontId="3" type="noConversion"/>
  </si>
  <si>
    <t>正式員工人數</t>
    <phoneticPr fontId="3" type="noConversion"/>
  </si>
  <si>
    <t>項次1-7加總</t>
    <phoneticPr fontId="3" type="noConversion"/>
  </si>
  <si>
    <t>Total</t>
    <phoneticPr fontId="3" type="noConversion"/>
  </si>
  <si>
    <t>福委尾牙提領現金金額(項次1-9加總)</t>
    <phoneticPr fontId="3" type="noConversion"/>
  </si>
  <si>
    <t>1000元鈔票</t>
    <phoneticPr fontId="3" type="noConversion"/>
  </si>
  <si>
    <t>500元鈔票</t>
    <phoneticPr fontId="3" type="noConversion"/>
  </si>
  <si>
    <t>預算金額</t>
    <phoneticPr fontId="3" type="noConversion"/>
  </si>
  <si>
    <t>福委出</t>
    <phoneticPr fontId="3" type="noConversion"/>
  </si>
  <si>
    <t>公司出/請款</t>
    <phoneticPr fontId="3" type="noConversion"/>
  </si>
  <si>
    <t>雜費支出</t>
  </si>
  <si>
    <t>餐廳尾款(含手續費30元)</t>
    <phoneticPr fontId="3" type="noConversion"/>
  </si>
  <si>
    <t>原福委離職換新福委Eric開戶印章刻製$ 40元</t>
  </si>
  <si>
    <t xml:space="preserve">    其它支出</t>
    <phoneticPr fontId="3" type="noConversion"/>
  </si>
  <si>
    <t>因2020新冠狀病毒疫情取消</t>
  </si>
  <si>
    <t>500元/人，預計人數: 150，實際人數: 132人</t>
  </si>
  <si>
    <t>500元/人，預計人數: 150，實際人數129</t>
  </si>
  <si>
    <t>500元/人，預計人數: 150，實際人數128</t>
  </si>
  <si>
    <t>銀行利息</t>
  </si>
  <si>
    <t>(2019年50萬，約135人，2020年預計人數: 150，實際131人</t>
  </si>
  <si>
    <t>同2019，每月於每個職員薪津中提撥千分之2
(103-104年度取平均值，預計1.9萬/月)</t>
  </si>
  <si>
    <t>同2019，每月營業收入總額內提撥萬分之15
(2019年度預估營業總額：8.8億) (預計8.33萬/月)</t>
  </si>
  <si>
    <t>因2020新冠狀病毒疫情取消員工旅遊</t>
    <phoneticPr fontId="3" type="noConversion"/>
  </si>
  <si>
    <t>10,000/人，因2020新冠狀病毒疫情取消員工旅遊</t>
    <phoneticPr fontId="3" type="noConversion"/>
  </si>
  <si>
    <t>因2020新冠狀病毒疫情取消</t>
    <phoneticPr fontId="3" type="noConversion"/>
  </si>
  <si>
    <t>2020年福委會年度預算計劃表</t>
    <phoneticPr fontId="3" type="noConversion"/>
  </si>
  <si>
    <t>500~600元/人，預計人數: 150，實際人數: 136人，月餅支出$ 83,972
因2020新冠狀病毒疫情取消年度旅遊故酌發端午禮金1,500/人，共132正式員工，總額$ 198,000；匯款金額: 196,500，鄭總$ 1,500預計於2021年1月匯款</t>
    <phoneticPr fontId="3" type="noConversion"/>
  </si>
  <si>
    <t>　中秋禮品&amp;禮金</t>
    <phoneticPr fontId="3" type="noConversion"/>
  </si>
  <si>
    <t>　109年記帳費財委</t>
    <phoneticPr fontId="3" type="noConversion"/>
  </si>
  <si>
    <t>2020預計人數: 150/實際人數137，14桌錢:訂金$ 15,000/尾款$116,616(含匯款手續費30元)、遊戲獎金: $ 4,500、主持人獎金: $ 8,000、雜費: $ 148，摸彩480,000</t>
    <phoneticPr fontId="3" type="noConversion"/>
  </si>
  <si>
    <t>工廠報廢轉入</t>
    <phoneticPr fontId="3" type="noConversion"/>
  </si>
  <si>
    <t>以2012-2019年取平均值，實際生產補助$ 8,000，喪葬補助$ 61,000，結婚補助$ 12,000，新居補助$ 6,000</t>
    <phoneticPr fontId="3" type="noConversion"/>
  </si>
  <si>
    <t>10,000/人，2019年預算2,500,000(100人)，實際77人；因2020新冠狀病毒疫情取消</t>
    <phoneticPr fontId="3" type="noConversion"/>
  </si>
  <si>
    <t>公司營業額提撥</t>
    <phoneticPr fontId="62" type="noConversion"/>
  </si>
  <si>
    <t>每月營業收入總額內提撥萬分之15
(2021年度預算營業總額：9億) (以2020年為參考, 估計9萬/月)</t>
    <phoneticPr fontId="62" type="noConversion"/>
  </si>
  <si>
    <t>員工薪資提撥</t>
    <phoneticPr fontId="62" type="noConversion"/>
  </si>
  <si>
    <t>每月於每個職員薪津中提撥千分之2
(2020年度取平均值，預計2.7萬/月)</t>
    <phoneticPr fontId="62" type="noConversion"/>
  </si>
  <si>
    <t>公司尾牙禮品贊助-)改一日戶外活動</t>
    <phoneticPr fontId="3" type="noConversion"/>
  </si>
  <si>
    <t>2019年50萬/135人，2020年人數約150人(金額估算如附件一)</t>
    <phoneticPr fontId="62" type="noConversion"/>
  </si>
  <si>
    <t>代收款項</t>
    <phoneticPr fontId="3" type="noConversion"/>
  </si>
  <si>
    <t>利息</t>
    <phoneticPr fontId="3" type="noConversion"/>
  </si>
  <si>
    <t>其他</t>
    <phoneticPr fontId="62" type="noConversion"/>
  </si>
  <si>
    <r>
      <rPr>
        <b/>
        <sz val="16"/>
        <color indexed="12"/>
        <rFont val="微軟正黑體"/>
        <family val="2"/>
        <charset val="136"/>
      </rPr>
      <t>福利金收入合計</t>
    </r>
    <phoneticPr fontId="3" type="noConversion"/>
  </si>
  <si>
    <t>尾牙+員工旅遊合併辦理-戶外活動</t>
    <phoneticPr fontId="62" type="noConversion"/>
  </si>
  <si>
    <t>五一勞動節禮金</t>
    <phoneticPr fontId="3" type="noConversion"/>
  </si>
  <si>
    <t>端午禮金</t>
    <phoneticPr fontId="62" type="noConversion"/>
  </si>
  <si>
    <t>中秋禮品</t>
    <phoneticPr fontId="3" type="noConversion"/>
  </si>
  <si>
    <t>生日禮金</t>
    <phoneticPr fontId="3" type="noConversion"/>
  </si>
  <si>
    <t>500/人，預計人數：150人</t>
    <phoneticPr fontId="62" type="noConversion"/>
  </si>
  <si>
    <t>婚喪喜慶</t>
    <phoneticPr fontId="3" type="noConversion"/>
  </si>
  <si>
    <t>考量2018-2019年月平均值及2020年1-8月平均值(人數增加中)</t>
    <phoneticPr fontId="62" type="noConversion"/>
  </si>
  <si>
    <t>財委記帳費</t>
    <phoneticPr fontId="3" type="noConversion"/>
  </si>
  <si>
    <t>500/月*12</t>
    <phoneticPr fontId="62" type="noConversion"/>
  </si>
  <si>
    <t>家庭日</t>
    <phoneticPr fontId="62" type="noConversion"/>
  </si>
  <si>
    <t>看電影</t>
    <phoneticPr fontId="62" type="noConversion"/>
  </si>
  <si>
    <r>
      <rPr>
        <b/>
        <sz val="16"/>
        <color indexed="12"/>
        <rFont val="微軟正黑體"/>
        <family val="2"/>
        <charset val="136"/>
      </rPr>
      <t>福利金支出合計</t>
    </r>
  </si>
  <si>
    <t>統計至1月-正式員工133</t>
    <phoneticPr fontId="3" type="noConversion"/>
  </si>
  <si>
    <t>500元/人，預計人數：150人</t>
    <phoneticPr fontId="62" type="noConversion"/>
  </si>
  <si>
    <t>福委會補助戶外活動交通費估300,000 
遊戲獎金400,000</t>
    <phoneticPr fontId="62" type="noConversion"/>
  </si>
  <si>
    <t>實際金額</t>
    <phoneticPr fontId="62" type="noConversion"/>
  </si>
  <si>
    <t>公司員工旅遊贊助
-改一日戶外活動</t>
    <phoneticPr fontId="3" type="noConversion"/>
  </si>
  <si>
    <t>因2020新冠狀病毒疫情取消-改發放獎金
員工：尾牙獎金5656+5010=10,666
主管(11人)：1500
非正式員工：1000*8人=8,000</t>
    <phoneticPr fontId="62" type="noConversion"/>
  </si>
  <si>
    <t>500元/人，預計人數：150人，4/21 實際136人</t>
    <phoneticPr fontId="62" type="noConversion"/>
  </si>
  <si>
    <r>
      <t xml:space="preserve">禮盒1000元/人，禮金500元/人，預計人數：150人
</t>
    </r>
    <r>
      <rPr>
        <b/>
        <sz val="18"/>
        <color theme="1"/>
        <rFont val="微軟正黑體"/>
        <family val="2"/>
        <charset val="136"/>
      </rPr>
      <t>實際人數147人，正式員工135人，非正式員工12人</t>
    </r>
    <r>
      <rPr>
        <b/>
        <sz val="18"/>
        <color rgb="FFFF0000"/>
        <rFont val="微軟正黑體"/>
        <family val="2"/>
        <charset val="136"/>
      </rPr>
      <t xml:space="preserve">
實際全數員工(包含新進員工-9/8前入職的)都有一盒500元禮盒
正式員工外加一盒禮盒
正式員工中秋禮金500*135人=67500
新竹物流禮盒=47070(102盒)
義美：19800(40盒)
采唐：73500(147盒-全體員工)
中南區業務黑貓宅配寄送到家運費：1610
中南區行銷工程師寄送大榮(給怡光協助)
包裝禮盒的破壞袋+防撞包裝=1200</t>
    </r>
    <phoneticPr fontId="75" type="noConversion"/>
  </si>
  <si>
    <t>2026/01</t>
    <phoneticPr fontId="6" type="noConversion"/>
  </si>
  <si>
    <t>2026/02</t>
  </si>
  <si>
    <t>2026/03</t>
  </si>
  <si>
    <t>2026/04</t>
    <phoneticPr fontId="6" type="noConversion"/>
  </si>
  <si>
    <t>2026/05</t>
  </si>
  <si>
    <t>2026/06</t>
  </si>
  <si>
    <t>2026/07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</si>
</sst>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#,##0_ "/>
    <numFmt numFmtId="179" formatCode="&quot;驗&quot;&quot;算&quot;0"/>
    <numFmt numFmtId="180" formatCode="&quot;驗&quot;&quot;算&quot;\ 00,000"/>
    <numFmt numFmtId="181" formatCode="0&quot;年&quot;\ &quot;福&quot;&quot;委&quot;&quot;會&quot;&quot;預&quot;&quot;算&quot;"/>
    <numFmt numFmtId="182" formatCode="&quot;正&quot;&quot;式&quot;&quot;員&quot;&quot;工&quot;0&quot;人&quot;"/>
  </numFmts>
  <fonts count="76">
    <font>
      <sz val="12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2"/>
      <name val="Arial"/>
      <family val="2"/>
    </font>
    <font>
      <sz val="12"/>
      <color indexed="18"/>
      <name val="新細明體"/>
      <family val="1"/>
      <charset val="136"/>
    </font>
    <font>
      <sz val="12"/>
      <color indexed="18"/>
      <name val="Arial"/>
      <family val="2"/>
    </font>
    <font>
      <sz val="12"/>
      <color indexed="20"/>
      <name val="Arial"/>
      <family val="2"/>
    </font>
    <font>
      <sz val="12"/>
      <color indexed="20"/>
      <name val="新細明體"/>
      <family val="1"/>
      <charset val="136"/>
    </font>
    <font>
      <sz val="12"/>
      <color indexed="12"/>
      <name val="Arial"/>
      <family val="2"/>
    </font>
    <font>
      <sz val="12"/>
      <color indexed="12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sz val="12"/>
      <name val="新細明體"/>
      <family val="1"/>
      <charset val="136"/>
    </font>
    <font>
      <sz val="12"/>
      <name val="細明體"/>
      <family val="3"/>
      <charset val="136"/>
    </font>
    <font>
      <u/>
      <sz val="12"/>
      <color indexed="12"/>
      <name val="新細明體"/>
      <family val="1"/>
      <charset val="136"/>
    </font>
    <font>
      <b/>
      <sz val="12"/>
      <name val="細明體"/>
      <family val="3"/>
      <charset val="136"/>
    </font>
    <font>
      <b/>
      <sz val="12"/>
      <name val="Times New Roman"/>
      <family val="1"/>
    </font>
    <font>
      <b/>
      <sz val="12"/>
      <color indexed="16"/>
      <name val="Arial"/>
      <family val="2"/>
    </font>
    <font>
      <b/>
      <sz val="16"/>
      <color indexed="16"/>
      <name val="Arial"/>
      <family val="2"/>
    </font>
    <font>
      <sz val="12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b/>
      <u/>
      <sz val="12"/>
      <color indexed="12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2"/>
      <color indexed="14"/>
      <name val="新細明體"/>
      <family val="1"/>
      <charset val="136"/>
    </font>
    <font>
      <b/>
      <sz val="12"/>
      <color indexed="18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9"/>
      <name val="新細明體"/>
      <family val="1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color indexed="12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2"/>
      <color indexed="10"/>
      <name val="微軟正黑體"/>
      <family val="2"/>
      <charset val="136"/>
    </font>
    <font>
      <b/>
      <sz val="9"/>
      <color indexed="81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rgb="FF0070C0"/>
      <name val="Arial"/>
      <family val="2"/>
    </font>
    <font>
      <sz val="12"/>
      <color theme="1"/>
      <name val="微軟正黑體"/>
      <family val="2"/>
      <charset val="136"/>
    </font>
    <font>
      <b/>
      <sz val="12"/>
      <color rgb="FF0000FF"/>
      <name val="微軟正黑體"/>
      <family val="2"/>
      <charset val="136"/>
    </font>
    <font>
      <sz val="14"/>
      <color indexed="81"/>
      <name val="細明體"/>
      <family val="3"/>
      <charset val="136"/>
    </font>
    <font>
      <sz val="9"/>
      <color rgb="FFCC00CC"/>
      <name val="微軟正黑體"/>
      <family val="2"/>
      <charset val="136"/>
    </font>
    <font>
      <b/>
      <sz val="10"/>
      <name val="微軟正黑體"/>
      <family val="2"/>
      <charset val="136"/>
    </font>
    <font>
      <sz val="10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b/>
      <sz val="12"/>
      <name val="Calibri"/>
      <family val="2"/>
    </font>
    <font>
      <b/>
      <sz val="10"/>
      <color rgb="FFFF0000"/>
      <name val="新細明體"/>
      <family val="1"/>
      <charset val="136"/>
    </font>
    <font>
      <sz val="12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16"/>
      <name val="微軟正黑體"/>
      <family val="2"/>
      <charset val="136"/>
    </font>
    <font>
      <sz val="14"/>
      <name val="微軟正黑體"/>
      <family val="2"/>
      <charset val="136"/>
    </font>
    <font>
      <b/>
      <sz val="16"/>
      <color indexed="12"/>
      <name val="微軟正黑體"/>
      <family val="2"/>
      <charset val="136"/>
    </font>
    <font>
      <b/>
      <sz val="16"/>
      <color rgb="FF0000FF"/>
      <name val="微軟正黑體"/>
      <family val="2"/>
      <charset val="136"/>
    </font>
    <font>
      <sz val="16"/>
      <name val="微軟正黑體"/>
      <family val="2"/>
      <charset val="136"/>
    </font>
    <font>
      <sz val="16"/>
      <color indexed="8"/>
      <name val="微軟正黑體"/>
      <family val="2"/>
      <charset val="136"/>
    </font>
    <font>
      <sz val="9"/>
      <name val="微軟正黑體"/>
      <family val="2"/>
      <charset val="136"/>
    </font>
    <font>
      <sz val="18"/>
      <name val="微軟正黑體"/>
      <family val="2"/>
      <charset val="136"/>
    </font>
    <font>
      <sz val="16"/>
      <color indexed="10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sz val="16"/>
      <color rgb="FFCC00CC"/>
      <name val="微軟正黑體"/>
      <family val="2"/>
      <charset val="136"/>
    </font>
    <font>
      <sz val="16"/>
      <color theme="0" tint="-0.499984740745262"/>
      <name val="微軟正黑體"/>
      <family val="2"/>
      <charset val="136"/>
    </font>
    <font>
      <sz val="18"/>
      <color theme="0" tint="-0.499984740745262"/>
      <name val="微軟正黑體"/>
      <family val="2"/>
      <charset val="136"/>
    </font>
    <font>
      <sz val="14"/>
      <color theme="0" tint="-0.499984740745262"/>
      <name val="微軟正黑體"/>
      <family val="2"/>
      <charset val="136"/>
    </font>
    <font>
      <sz val="20"/>
      <name val="微軟正黑體"/>
      <family val="2"/>
      <charset val="136"/>
    </font>
    <font>
      <sz val="22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 style="medium">
        <color rgb="FF00B0F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0" fillId="0" borderId="0">
      <alignment vertical="center"/>
    </xf>
    <xf numFmtId="0" fontId="40" fillId="0" borderId="0">
      <alignment vertical="center"/>
    </xf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>
      <alignment vertical="center"/>
    </xf>
  </cellStyleXfs>
  <cellXfs count="26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/>
    <xf numFmtId="49" fontId="0" fillId="0" borderId="0" xfId="0" applyNumberFormat="1"/>
    <xf numFmtId="176" fontId="0" fillId="0" borderId="0" xfId="3" applyNumberFormat="1" applyFont="1"/>
    <xf numFmtId="57" fontId="0" fillId="0" borderId="0" xfId="0" applyNumberFormat="1"/>
    <xf numFmtId="49" fontId="5" fillId="0" borderId="0" xfId="0" applyNumberFormat="1" applyFont="1"/>
    <xf numFmtId="57" fontId="5" fillId="0" borderId="0" xfId="0" applyNumberFormat="1" applyFont="1" applyAlignment="1">
      <alignment horizontal="center"/>
    </xf>
    <xf numFmtId="176" fontId="4" fillId="0" borderId="0" xfId="3" applyNumberFormat="1" applyFont="1" applyAlignment="1">
      <alignment horizontal="center"/>
    </xf>
    <xf numFmtId="57" fontId="5" fillId="0" borderId="0" xfId="0" applyNumberFormat="1" applyFont="1"/>
    <xf numFmtId="49" fontId="5" fillId="0" borderId="0" xfId="0" applyNumberFormat="1" applyFont="1" applyAlignment="1">
      <alignment horizontal="left"/>
    </xf>
    <xf numFmtId="57" fontId="5" fillId="0" borderId="0" xfId="0" applyNumberFormat="1" applyFont="1" applyAlignment="1">
      <alignment horizontal="left"/>
    </xf>
    <xf numFmtId="57" fontId="17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17" fillId="0" borderId="0" xfId="0" applyNumberFormat="1" applyFont="1"/>
    <xf numFmtId="0" fontId="14" fillId="0" borderId="0" xfId="0" applyFont="1"/>
    <xf numFmtId="176" fontId="14" fillId="0" borderId="0" xfId="3" applyNumberFormat="1" applyFont="1"/>
    <xf numFmtId="57" fontId="14" fillId="0" borderId="0" xfId="0" applyNumberFormat="1" applyFont="1"/>
    <xf numFmtId="57" fontId="14" fillId="0" borderId="0" xfId="0" applyNumberFormat="1" applyFont="1" applyAlignment="1">
      <alignment horizontal="center"/>
    </xf>
    <xf numFmtId="177" fontId="14" fillId="0" borderId="0" xfId="3" applyNumberFormat="1" applyFont="1"/>
    <xf numFmtId="49" fontId="14" fillId="0" borderId="0" xfId="0" applyNumberFormat="1" applyFont="1"/>
    <xf numFmtId="177" fontId="14" fillId="0" borderId="0" xfId="0" applyNumberFormat="1" applyFont="1" applyAlignment="1">
      <alignment horizontal="right"/>
    </xf>
    <xf numFmtId="178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  <xf numFmtId="177" fontId="14" fillId="0" borderId="0" xfId="0" applyNumberFormat="1" applyFont="1"/>
    <xf numFmtId="0" fontId="18" fillId="2" borderId="0" xfId="6" applyFill="1" applyAlignment="1" applyProtection="1">
      <alignment horizontal="center"/>
    </xf>
    <xf numFmtId="57" fontId="16" fillId="0" borderId="0" xfId="0" applyNumberFormat="1" applyFont="1"/>
    <xf numFmtId="0" fontId="16" fillId="0" borderId="0" xfId="0" applyFont="1"/>
    <xf numFmtId="176" fontId="16" fillId="0" borderId="0" xfId="3" applyNumberFormat="1" applyFont="1"/>
    <xf numFmtId="49" fontId="16" fillId="0" borderId="0" xfId="0" applyNumberFormat="1" applyFont="1"/>
    <xf numFmtId="176" fontId="16" fillId="0" borderId="0" xfId="3" applyNumberFormat="1" applyFont="1" applyAlignment="1">
      <alignment horizontal="right"/>
    </xf>
    <xf numFmtId="176" fontId="14" fillId="0" borderId="0" xfId="3" applyNumberFormat="1" applyFont="1" applyAlignment="1">
      <alignment horizontal="center"/>
    </xf>
    <xf numFmtId="176" fontId="25" fillId="2" borderId="0" xfId="6" applyNumberFormat="1" applyFont="1" applyFill="1" applyAlignment="1" applyProtection="1">
      <alignment horizontal="center"/>
    </xf>
    <xf numFmtId="177" fontId="14" fillId="0" borderId="0" xfId="0" applyNumberFormat="1" applyFont="1" applyAlignment="1">
      <alignment horizontal="center"/>
    </xf>
    <xf numFmtId="177" fontId="14" fillId="0" borderId="0" xfId="3" applyNumberFormat="1" applyFont="1" applyAlignment="1">
      <alignment horizontal="center"/>
    </xf>
    <xf numFmtId="177" fontId="14" fillId="0" borderId="0" xfId="3" applyNumberFormat="1" applyFont="1" applyAlignment="1">
      <alignment horizontal="right"/>
    </xf>
    <xf numFmtId="176" fontId="14" fillId="0" borderId="1" xfId="3" applyNumberFormat="1" applyFont="1" applyBorder="1"/>
    <xf numFmtId="49" fontId="14" fillId="0" borderId="0" xfId="0" applyNumberFormat="1" applyFont="1" applyAlignment="1">
      <alignment horizontal="center"/>
    </xf>
    <xf numFmtId="177" fontId="14" fillId="0" borderId="1" xfId="3" applyNumberFormat="1" applyFont="1" applyBorder="1"/>
    <xf numFmtId="0" fontId="24" fillId="0" borderId="0" xfId="0" applyFont="1" applyAlignment="1">
      <alignment horizontal="center"/>
    </xf>
    <xf numFmtId="0" fontId="24" fillId="0" borderId="0" xfId="0" applyFont="1"/>
    <xf numFmtId="177" fontId="24" fillId="0" borderId="0" xfId="3" applyNumberFormat="1" applyFont="1"/>
    <xf numFmtId="0" fontId="25" fillId="2" borderId="0" xfId="6" applyFont="1" applyFill="1" applyAlignment="1" applyProtection="1">
      <alignment horizontal="center"/>
    </xf>
    <xf numFmtId="178" fontId="14" fillId="0" borderId="0" xfId="0" applyNumberFormat="1" applyFont="1"/>
    <xf numFmtId="176" fontId="23" fillId="0" borderId="0" xfId="3" applyNumberFormat="1" applyFont="1"/>
    <xf numFmtId="49" fontId="16" fillId="0" borderId="0" xfId="0" applyNumberFormat="1" applyFont="1" applyAlignment="1">
      <alignment horizontal="left"/>
    </xf>
    <xf numFmtId="49" fontId="14" fillId="0" borderId="1" xfId="0" applyNumberFormat="1" applyFont="1" applyBorder="1"/>
    <xf numFmtId="0" fontId="1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3" fillId="0" borderId="0" xfId="0" applyFont="1"/>
    <xf numFmtId="176" fontId="23" fillId="0" borderId="0" xfId="3" applyNumberFormat="1" applyFont="1" applyAlignment="1">
      <alignment horizontal="right"/>
    </xf>
    <xf numFmtId="57" fontId="23" fillId="0" borderId="0" xfId="0" applyNumberFormat="1" applyFont="1"/>
    <xf numFmtId="177" fontId="14" fillId="0" borderId="1" xfId="3" applyNumberFormat="1" applyFont="1" applyBorder="1" applyAlignment="1">
      <alignment horizontal="right"/>
    </xf>
    <xf numFmtId="178" fontId="14" fillId="0" borderId="1" xfId="0" applyNumberFormat="1" applyFont="1" applyBorder="1"/>
    <xf numFmtId="177" fontId="14" fillId="0" borderId="1" xfId="0" applyNumberFormat="1" applyFont="1" applyBorder="1"/>
    <xf numFmtId="3" fontId="14" fillId="0" borderId="0" xfId="0" applyNumberFormat="1" applyFont="1"/>
    <xf numFmtId="176" fontId="14" fillId="0" borderId="0" xfId="3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3" fontId="26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center" wrapText="1"/>
    </xf>
    <xf numFmtId="0" fontId="26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57" fontId="14" fillId="0" borderId="0" xfId="0" applyNumberFormat="1" applyFont="1" applyAlignment="1">
      <alignment horizontal="center" vertical="center"/>
    </xf>
    <xf numFmtId="0" fontId="18" fillId="2" borderId="0" xfId="6" applyFill="1" applyAlignment="1" applyProtection="1">
      <alignment horizontal="center" vertical="center"/>
    </xf>
    <xf numFmtId="57" fontId="14" fillId="0" borderId="0" xfId="0" applyNumberFormat="1" applyFont="1" applyAlignment="1">
      <alignment vertical="center"/>
    </xf>
    <xf numFmtId="176" fontId="14" fillId="0" borderId="0" xfId="3" applyNumberFormat="1" applyFont="1" applyAlignment="1">
      <alignment vertical="center"/>
    </xf>
    <xf numFmtId="0" fontId="14" fillId="0" borderId="0" xfId="0" applyFont="1" applyAlignment="1">
      <alignment vertical="center"/>
    </xf>
    <xf numFmtId="177" fontId="14" fillId="0" borderId="0" xfId="3" applyNumberFormat="1" applyFont="1" applyAlignment="1">
      <alignment vertical="center"/>
    </xf>
    <xf numFmtId="49" fontId="14" fillId="0" borderId="1" xfId="0" applyNumberFormat="1" applyFont="1" applyBorder="1" applyAlignment="1">
      <alignment vertical="center"/>
    </xf>
    <xf numFmtId="176" fontId="14" fillId="0" borderId="1" xfId="3" applyNumberFormat="1" applyFont="1" applyBorder="1" applyAlignment="1">
      <alignment vertical="center"/>
    </xf>
    <xf numFmtId="49" fontId="14" fillId="0" borderId="0" xfId="0" applyNumberFormat="1" applyFont="1" applyAlignment="1">
      <alignment vertical="center"/>
    </xf>
    <xf numFmtId="49" fontId="14" fillId="3" borderId="0" xfId="0" applyNumberFormat="1" applyFont="1" applyFill="1" applyAlignment="1">
      <alignment vertical="center"/>
    </xf>
    <xf numFmtId="176" fontId="15" fillId="0" borderId="2" xfId="3" applyNumberFormat="1" applyFont="1" applyBorder="1" applyAlignment="1">
      <alignment horizontal="center" vertical="center"/>
    </xf>
    <xf numFmtId="176" fontId="15" fillId="0" borderId="0" xfId="3" applyNumberFormat="1" applyFont="1" applyAlignment="1">
      <alignment vertical="center"/>
    </xf>
    <xf numFmtId="176" fontId="21" fillId="0" borderId="0" xfId="3" applyNumberFormat="1" applyFont="1" applyAlignment="1">
      <alignment vertical="center"/>
    </xf>
    <xf numFmtId="176" fontId="7" fillId="0" borderId="0" xfId="3" applyNumberFormat="1" applyFont="1" applyAlignment="1">
      <alignment vertical="center"/>
    </xf>
    <xf numFmtId="177" fontId="9" fillId="4" borderId="2" xfId="3" applyNumberFormat="1" applyFont="1" applyFill="1" applyBorder="1" applyAlignment="1">
      <alignment vertical="center"/>
    </xf>
    <xf numFmtId="177" fontId="9" fillId="4" borderId="3" xfId="3" applyNumberFormat="1" applyFont="1" applyFill="1" applyBorder="1" applyAlignment="1">
      <alignment vertical="center"/>
    </xf>
    <xf numFmtId="176" fontId="8" fillId="5" borderId="4" xfId="3" applyNumberFormat="1" applyFont="1" applyFill="1" applyBorder="1" applyAlignment="1">
      <alignment vertical="center"/>
    </xf>
    <xf numFmtId="177" fontId="9" fillId="4" borderId="5" xfId="3" applyNumberFormat="1" applyFont="1" applyFill="1" applyBorder="1" applyAlignment="1">
      <alignment vertical="center"/>
    </xf>
    <xf numFmtId="177" fontId="9" fillId="5" borderId="5" xfId="3" applyNumberFormat="1" applyFont="1" applyFill="1" applyBorder="1" applyAlignment="1">
      <alignment vertical="center"/>
    </xf>
    <xf numFmtId="177" fontId="9" fillId="2" borderId="5" xfId="3" applyNumberFormat="1" applyFont="1" applyFill="1" applyBorder="1" applyAlignment="1">
      <alignment vertical="center"/>
    </xf>
    <xf numFmtId="176" fontId="7" fillId="6" borderId="0" xfId="3" applyNumberFormat="1" applyFont="1" applyFill="1" applyAlignment="1">
      <alignment vertical="center"/>
    </xf>
    <xf numFmtId="176" fontId="18" fillId="7" borderId="4" xfId="6" applyNumberFormat="1" applyFill="1" applyBorder="1" applyAlignment="1" applyProtection="1">
      <alignment vertical="center"/>
    </xf>
    <xf numFmtId="177" fontId="7" fillId="7" borderId="6" xfId="3" applyNumberFormat="1" applyFont="1" applyFill="1" applyBorder="1" applyAlignment="1">
      <alignment vertical="center"/>
    </xf>
    <xf numFmtId="177" fontId="7" fillId="0" borderId="0" xfId="3" applyNumberFormat="1" applyFont="1" applyAlignment="1">
      <alignment vertical="center"/>
    </xf>
    <xf numFmtId="176" fontId="11" fillId="0" borderId="4" xfId="3" applyNumberFormat="1" applyFont="1" applyBorder="1" applyAlignment="1">
      <alignment horizontal="center" vertical="center"/>
    </xf>
    <xf numFmtId="177" fontId="10" fillId="0" borderId="5" xfId="3" applyNumberFormat="1" applyFont="1" applyBorder="1" applyAlignment="1">
      <alignment vertical="center"/>
    </xf>
    <xf numFmtId="176" fontId="10" fillId="0" borderId="0" xfId="3" applyNumberFormat="1" applyFont="1" applyAlignment="1">
      <alignment vertical="center"/>
    </xf>
    <xf numFmtId="176" fontId="2" fillId="0" borderId="4" xfId="3" applyNumberFormat="1" applyBorder="1" applyAlignment="1">
      <alignment horizontal="center" vertical="center"/>
    </xf>
    <xf numFmtId="177" fontId="7" fillId="0" borderId="5" xfId="3" applyNumberFormat="1" applyFont="1" applyBorder="1" applyAlignment="1">
      <alignment vertical="center"/>
    </xf>
    <xf numFmtId="177" fontId="13" fillId="8" borderId="7" xfId="3" applyNumberFormat="1" applyFont="1" applyFill="1" applyBorder="1" applyAlignment="1">
      <alignment horizontal="center" vertical="center"/>
    </xf>
    <xf numFmtId="177" fontId="12" fillId="8" borderId="8" xfId="3" applyNumberFormat="1" applyFont="1" applyFill="1" applyBorder="1" applyAlignment="1">
      <alignment vertical="center"/>
    </xf>
    <xf numFmtId="177" fontId="9" fillId="8" borderId="9" xfId="3" applyNumberFormat="1" applyFont="1" applyFill="1" applyBorder="1" applyAlignment="1">
      <alignment vertical="center"/>
    </xf>
    <xf numFmtId="176" fontId="8" fillId="2" borderId="5" xfId="3" applyNumberFormat="1" applyFont="1" applyFill="1" applyBorder="1" applyAlignment="1">
      <alignment vertical="center"/>
    </xf>
    <xf numFmtId="176" fontId="14" fillId="0" borderId="10" xfId="3" applyNumberFormat="1" applyFont="1" applyBorder="1" applyAlignment="1">
      <alignment horizontal="center" vertical="center"/>
    </xf>
    <xf numFmtId="176" fontId="28" fillId="8" borderId="11" xfId="3" applyNumberFormat="1" applyFont="1" applyFill="1" applyBorder="1" applyAlignment="1">
      <alignment vertical="center"/>
    </xf>
    <xf numFmtId="176" fontId="18" fillId="3" borderId="12" xfId="6" applyNumberFormat="1" applyFill="1" applyBorder="1" applyAlignment="1" applyProtection="1">
      <alignment vertical="center"/>
    </xf>
    <xf numFmtId="177" fontId="10" fillId="3" borderId="13" xfId="3" applyNumberFormat="1" applyFont="1" applyFill="1" applyBorder="1" applyAlignment="1">
      <alignment vertical="center"/>
    </xf>
    <xf numFmtId="0" fontId="18" fillId="3" borderId="0" xfId="6" applyFill="1" applyAlignment="1" applyProtection="1">
      <alignment vertical="center"/>
    </xf>
    <xf numFmtId="176" fontId="8" fillId="4" borderId="14" xfId="3" applyNumberFormat="1" applyFont="1" applyFill="1" applyBorder="1" applyAlignment="1">
      <alignment vertical="center"/>
    </xf>
    <xf numFmtId="176" fontId="8" fillId="4" borderId="10" xfId="3" applyNumberFormat="1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177" fontId="14" fillId="0" borderId="0" xfId="0" applyNumberFormat="1" applyFont="1" applyAlignment="1">
      <alignment horizontal="center" vertical="center"/>
    </xf>
    <xf numFmtId="177" fontId="14" fillId="0" borderId="0" xfId="0" applyNumberFormat="1" applyFont="1" applyAlignment="1">
      <alignment vertical="center"/>
    </xf>
    <xf numFmtId="177" fontId="14" fillId="0" borderId="1" xfId="3" applyNumberFormat="1" applyFont="1" applyBorder="1" applyAlignment="1">
      <alignment vertical="center"/>
    </xf>
    <xf numFmtId="177" fontId="14" fillId="0" borderId="1" xfId="0" applyNumberFormat="1" applyFont="1" applyBorder="1" applyAlignment="1">
      <alignment vertical="center"/>
    </xf>
    <xf numFmtId="177" fontId="14" fillId="3" borderId="1" xfId="0" applyNumberFormat="1" applyFont="1" applyFill="1" applyBorder="1" applyAlignment="1">
      <alignment vertical="center"/>
    </xf>
    <xf numFmtId="177" fontId="7" fillId="3" borderId="13" xfId="3" applyNumberFormat="1" applyFont="1" applyFill="1" applyBorder="1" applyAlignment="1">
      <alignment vertical="center"/>
    </xf>
    <xf numFmtId="177" fontId="14" fillId="0" borderId="0" xfId="3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177" fontId="20" fillId="0" borderId="0" xfId="3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49" fontId="20" fillId="0" borderId="1" xfId="0" applyNumberFormat="1" applyFont="1" applyBorder="1" applyAlignment="1">
      <alignment vertical="center"/>
    </xf>
    <xf numFmtId="177" fontId="20" fillId="0" borderId="1" xfId="3" applyNumberFormat="1" applyFont="1" applyBorder="1" applyAlignment="1">
      <alignment vertical="center"/>
    </xf>
    <xf numFmtId="49" fontId="20" fillId="0" borderId="0" xfId="0" applyNumberFormat="1" applyFont="1" applyAlignment="1">
      <alignment vertical="center"/>
    </xf>
    <xf numFmtId="177" fontId="20" fillId="0" borderId="0" xfId="5" applyNumberFormat="1" applyFont="1" applyAlignment="1">
      <alignment vertical="center"/>
    </xf>
    <xf numFmtId="177" fontId="20" fillId="0" borderId="0" xfId="0" applyNumberFormat="1" applyFont="1" applyAlignment="1">
      <alignment vertical="center"/>
    </xf>
    <xf numFmtId="49" fontId="20" fillId="0" borderId="0" xfId="0" applyNumberFormat="1" applyFont="1" applyAlignment="1">
      <alignment horizontal="center" vertical="center"/>
    </xf>
    <xf numFmtId="176" fontId="29" fillId="4" borderId="15" xfId="3" applyNumberFormat="1" applyFont="1" applyFill="1" applyBorder="1" applyAlignment="1">
      <alignment vertical="center"/>
    </xf>
    <xf numFmtId="176" fontId="14" fillId="0" borderId="16" xfId="3" applyNumberFormat="1" applyFont="1" applyBorder="1" applyAlignment="1">
      <alignment horizontal="center" vertical="center"/>
    </xf>
    <xf numFmtId="176" fontId="15" fillId="0" borderId="17" xfId="3" applyNumberFormat="1" applyFont="1" applyBorder="1" applyAlignment="1">
      <alignment horizontal="center" vertical="center"/>
    </xf>
    <xf numFmtId="176" fontId="8" fillId="9" borderId="4" xfId="3" applyNumberFormat="1" applyFont="1" applyFill="1" applyBorder="1" applyAlignment="1">
      <alignment vertical="center"/>
    </xf>
    <xf numFmtId="177" fontId="9" fillId="9" borderId="5" xfId="3" applyNumberFormat="1" applyFont="1" applyFill="1" applyBorder="1" applyAlignment="1">
      <alignment vertical="center"/>
    </xf>
    <xf numFmtId="176" fontId="18" fillId="9" borderId="4" xfId="6" applyNumberFormat="1" applyFill="1" applyBorder="1" applyAlignment="1" applyProtection="1">
      <alignment vertical="center"/>
    </xf>
    <xf numFmtId="176" fontId="29" fillId="9" borderId="18" xfId="3" applyNumberFormat="1" applyFont="1" applyFill="1" applyBorder="1" applyAlignment="1">
      <alignment vertical="center"/>
    </xf>
    <xf numFmtId="176" fontId="8" fillId="10" borderId="4" xfId="3" applyNumberFormat="1" applyFont="1" applyFill="1" applyBorder="1" applyAlignment="1">
      <alignment vertical="center"/>
    </xf>
    <xf numFmtId="177" fontId="9" fillId="10" borderId="5" xfId="3" applyNumberFormat="1" applyFont="1" applyFill="1" applyBorder="1" applyAlignment="1">
      <alignment vertical="center"/>
    </xf>
    <xf numFmtId="177" fontId="9" fillId="4" borderId="20" xfId="3" applyNumberFormat="1" applyFont="1" applyFill="1" applyBorder="1" applyAlignment="1">
      <alignment vertical="center"/>
    </xf>
    <xf numFmtId="177" fontId="9" fillId="4" borderId="21" xfId="3" applyNumberFormat="1" applyFont="1" applyFill="1" applyBorder="1" applyAlignment="1">
      <alignment vertical="center"/>
    </xf>
    <xf numFmtId="177" fontId="9" fillId="2" borderId="18" xfId="3" applyNumberFormat="1" applyFont="1" applyFill="1" applyBorder="1" applyAlignment="1">
      <alignment vertical="center"/>
    </xf>
    <xf numFmtId="177" fontId="9" fillId="9" borderId="18" xfId="3" applyNumberFormat="1" applyFont="1" applyFill="1" applyBorder="1" applyAlignment="1">
      <alignment vertical="center"/>
    </xf>
    <xf numFmtId="177" fontId="9" fillId="5" borderId="18" xfId="3" applyNumberFormat="1" applyFont="1" applyFill="1" applyBorder="1" applyAlignment="1">
      <alignment vertical="center"/>
    </xf>
    <xf numFmtId="176" fontId="41" fillId="0" borderId="0" xfId="3" applyNumberFormat="1" applyFont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42" fillId="0" borderId="0" xfId="0" applyFont="1" applyAlignment="1">
      <alignment horizontal="centerContinuous" vertical="center"/>
    </xf>
    <xf numFmtId="177" fontId="42" fillId="0" borderId="0" xfId="0" applyNumberFormat="1" applyFont="1" applyAlignment="1">
      <alignment horizontal="centerContinuous" vertical="center"/>
    </xf>
    <xf numFmtId="177" fontId="35" fillId="0" borderId="24" xfId="4" applyNumberFormat="1" applyFont="1" applyBorder="1" applyAlignment="1">
      <alignment horizontal="center" vertical="center"/>
    </xf>
    <xf numFmtId="0" fontId="34" fillId="0" borderId="24" xfId="2" applyFont="1" applyBorder="1">
      <alignment vertical="center"/>
    </xf>
    <xf numFmtId="0" fontId="35" fillId="6" borderId="24" xfId="2" applyFont="1" applyFill="1" applyBorder="1" applyAlignment="1">
      <alignment horizontal="left" vertical="center"/>
    </xf>
    <xf numFmtId="0" fontId="35" fillId="0" borderId="24" xfId="2" applyFont="1" applyBorder="1" applyAlignment="1">
      <alignment horizontal="left" vertical="center"/>
    </xf>
    <xf numFmtId="0" fontId="35" fillId="0" borderId="0" xfId="0" applyFont="1"/>
    <xf numFmtId="0" fontId="34" fillId="0" borderId="24" xfId="2" applyFont="1" applyBorder="1" applyAlignment="1">
      <alignment horizontal="center" vertical="center"/>
    </xf>
    <xf numFmtId="0" fontId="34" fillId="6" borderId="24" xfId="2" applyFont="1" applyFill="1" applyBorder="1" applyAlignment="1">
      <alignment horizontal="center" vertical="center"/>
    </xf>
    <xf numFmtId="0" fontId="36" fillId="6" borderId="24" xfId="2" applyFont="1" applyFill="1" applyBorder="1">
      <alignment vertical="center"/>
    </xf>
    <xf numFmtId="177" fontId="43" fillId="11" borderId="24" xfId="2" applyNumberFormat="1" applyFont="1" applyFill="1" applyBorder="1" applyAlignment="1">
      <alignment horizontal="right" vertical="center"/>
    </xf>
    <xf numFmtId="0" fontId="35" fillId="6" borderId="24" xfId="2" applyFont="1" applyFill="1" applyBorder="1">
      <alignment vertical="center"/>
    </xf>
    <xf numFmtId="177" fontId="35" fillId="0" borderId="24" xfId="2" applyNumberFormat="1" applyFont="1" applyBorder="1" applyAlignment="1">
      <alignment horizontal="right" vertical="center"/>
    </xf>
    <xf numFmtId="0" fontId="35" fillId="0" borderId="24" xfId="2" applyFont="1" applyBorder="1">
      <alignment vertical="center"/>
    </xf>
    <xf numFmtId="0" fontId="37" fillId="6" borderId="24" xfId="2" applyFont="1" applyFill="1" applyBorder="1" applyAlignment="1">
      <alignment horizontal="left" vertical="center"/>
    </xf>
    <xf numFmtId="0" fontId="35" fillId="6" borderId="24" xfId="2" applyFont="1" applyFill="1" applyBorder="1" applyAlignment="1">
      <alignment horizontal="left" vertical="center" wrapText="1"/>
    </xf>
    <xf numFmtId="0" fontId="38" fillId="6" borderId="24" xfId="2" applyFont="1" applyFill="1" applyBorder="1" applyAlignment="1">
      <alignment horizontal="left" vertical="center"/>
    </xf>
    <xf numFmtId="0" fontId="43" fillId="0" borderId="24" xfId="2" applyFont="1" applyBorder="1">
      <alignment vertical="center"/>
    </xf>
    <xf numFmtId="177" fontId="43" fillId="11" borderId="24" xfId="4" applyNumberFormat="1" applyFont="1" applyFill="1" applyBorder="1" applyAlignment="1">
      <alignment horizontal="right" vertical="center"/>
    </xf>
    <xf numFmtId="0" fontId="37" fillId="6" borderId="24" xfId="2" applyFont="1" applyFill="1" applyBorder="1">
      <alignment vertical="center"/>
    </xf>
    <xf numFmtId="177" fontId="35" fillId="6" borderId="24" xfId="2" applyNumberFormat="1" applyFont="1" applyFill="1" applyBorder="1" applyAlignment="1">
      <alignment horizontal="right" vertical="center"/>
    </xf>
    <xf numFmtId="0" fontId="35" fillId="6" borderId="24" xfId="2" applyFont="1" applyFill="1" applyBorder="1" applyAlignment="1">
      <alignment vertical="center" wrapText="1"/>
    </xf>
    <xf numFmtId="177" fontId="43" fillId="0" borderId="24" xfId="4" applyNumberFormat="1" applyFont="1" applyBorder="1" applyAlignment="1">
      <alignment horizontal="right" vertical="center"/>
    </xf>
    <xf numFmtId="0" fontId="36" fillId="0" borderId="24" xfId="2" applyFont="1" applyBorder="1">
      <alignment vertical="center"/>
    </xf>
    <xf numFmtId="177" fontId="35" fillId="0" borderId="0" xfId="0" applyNumberFormat="1" applyFont="1"/>
    <xf numFmtId="176" fontId="15" fillId="0" borderId="19" xfId="3" quotePrefix="1" applyNumberFormat="1" applyFont="1" applyBorder="1" applyAlignment="1">
      <alignment horizontal="center" vertical="center"/>
    </xf>
    <xf numFmtId="177" fontId="35" fillId="0" borderId="24" xfId="0" applyNumberFormat="1" applyFont="1" applyBorder="1"/>
    <xf numFmtId="0" fontId="34" fillId="6" borderId="24" xfId="2" applyFont="1" applyFill="1" applyBorder="1">
      <alignment vertical="center"/>
    </xf>
    <xf numFmtId="177" fontId="9" fillId="10" borderId="23" xfId="3" applyNumberFormat="1" applyFont="1" applyFill="1" applyBorder="1" applyAlignment="1">
      <alignment vertical="center"/>
    </xf>
    <xf numFmtId="177" fontId="9" fillId="8" borderId="25" xfId="3" applyNumberFormat="1" applyFont="1" applyFill="1" applyBorder="1" applyAlignment="1">
      <alignment vertical="center"/>
    </xf>
    <xf numFmtId="0" fontId="35" fillId="0" borderId="0" xfId="0" applyFont="1" applyAlignment="1">
      <alignment horizontal="centerContinuous" vertical="center"/>
    </xf>
    <xf numFmtId="179" fontId="45" fillId="12" borderId="24" xfId="2" applyNumberFormat="1" applyFont="1" applyFill="1" applyBorder="1" applyAlignment="1">
      <alignment horizontal="left" vertical="center"/>
    </xf>
    <xf numFmtId="180" fontId="45" fillId="12" borderId="24" xfId="2" applyNumberFormat="1" applyFont="1" applyFill="1" applyBorder="1" applyAlignment="1">
      <alignment horizontal="left" vertical="center"/>
    </xf>
    <xf numFmtId="0" fontId="46" fillId="0" borderId="5" xfId="0" applyFont="1" applyBorder="1" applyAlignment="1">
      <alignment horizontal="center"/>
    </xf>
    <xf numFmtId="176" fontId="46" fillId="0" borderId="5" xfId="3" applyNumberFormat="1" applyFont="1" applyBorder="1" applyAlignment="1">
      <alignment horizontal="center"/>
    </xf>
    <xf numFmtId="0" fontId="47" fillId="0" borderId="5" xfId="0" applyFont="1" applyBorder="1"/>
    <xf numFmtId="176" fontId="47" fillId="0" borderId="5" xfId="3" applyNumberFormat="1" applyFont="1" applyBorder="1"/>
    <xf numFmtId="176" fontId="48" fillId="0" borderId="5" xfId="3" applyNumberFormat="1" applyFont="1" applyBorder="1"/>
    <xf numFmtId="0" fontId="49" fillId="0" borderId="5" xfId="0" applyFont="1" applyBorder="1"/>
    <xf numFmtId="0" fontId="50" fillId="0" borderId="5" xfId="0" applyFont="1" applyBorder="1"/>
    <xf numFmtId="0" fontId="46" fillId="0" borderId="5" xfId="0" applyFont="1" applyBorder="1"/>
    <xf numFmtId="176" fontId="47" fillId="0" borderId="5" xfId="3" applyNumberFormat="1" applyFont="1" applyFill="1" applyBorder="1"/>
    <xf numFmtId="176" fontId="51" fillId="0" borderId="5" xfId="3" applyNumberFormat="1" applyFont="1" applyBorder="1"/>
    <xf numFmtId="176" fontId="50" fillId="0" borderId="5" xfId="3" applyNumberFormat="1" applyFont="1" applyBorder="1" applyAlignment="1">
      <alignment horizontal="left"/>
    </xf>
    <xf numFmtId="176" fontId="51" fillId="0" borderId="5" xfId="0" applyNumberFormat="1" applyFont="1" applyBorder="1"/>
    <xf numFmtId="0" fontId="52" fillId="0" borderId="5" xfId="0" applyFont="1" applyBorder="1"/>
    <xf numFmtId="0" fontId="35" fillId="0" borderId="5" xfId="0" applyFont="1" applyBorder="1"/>
    <xf numFmtId="176" fontId="35" fillId="0" borderId="5" xfId="0" applyNumberFormat="1" applyFont="1" applyBorder="1"/>
    <xf numFmtId="0" fontId="47" fillId="0" borderId="5" xfId="0" applyFont="1" applyBorder="1" applyAlignment="1">
      <alignment horizontal="center"/>
    </xf>
    <xf numFmtId="0" fontId="34" fillId="0" borderId="5" xfId="0" applyFont="1" applyBorder="1"/>
    <xf numFmtId="176" fontId="34" fillId="0" borderId="5" xfId="0" applyNumberFormat="1" applyFont="1" applyBorder="1"/>
    <xf numFmtId="177" fontId="10" fillId="3" borderId="5" xfId="3" applyNumberFormat="1" applyFont="1" applyFill="1" applyBorder="1" applyAlignment="1">
      <alignment vertical="center"/>
    </xf>
    <xf numFmtId="177" fontId="43" fillId="0" borderId="24" xfId="7" applyNumberFormat="1" applyFont="1" applyBorder="1" applyAlignment="1">
      <alignment horizontal="right" vertical="center"/>
    </xf>
    <xf numFmtId="177" fontId="43" fillId="11" borderId="24" xfId="7" applyNumberFormat="1" applyFont="1" applyFill="1" applyBorder="1" applyAlignment="1">
      <alignment horizontal="right" vertical="center"/>
    </xf>
    <xf numFmtId="177" fontId="35" fillId="0" borderId="24" xfId="7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177" fontId="53" fillId="0" borderId="24" xfId="2" applyNumberFormat="1" applyFont="1" applyBorder="1" applyAlignment="1">
      <alignment horizontal="right" vertical="center"/>
    </xf>
    <xf numFmtId="177" fontId="53" fillId="6" borderId="24" xfId="2" applyNumberFormat="1" applyFont="1" applyFill="1" applyBorder="1" applyAlignment="1">
      <alignment horizontal="right" vertical="center"/>
    </xf>
    <xf numFmtId="177" fontId="53" fillId="0" borderId="0" xfId="0" applyNumberFormat="1" applyFont="1"/>
    <xf numFmtId="177" fontId="53" fillId="0" borderId="24" xfId="0" applyNumberFormat="1" applyFont="1" applyBorder="1"/>
    <xf numFmtId="177" fontId="54" fillId="0" borderId="24" xfId="7" applyNumberFormat="1" applyFont="1" applyBorder="1" applyAlignment="1">
      <alignment horizontal="right" vertical="center"/>
    </xf>
    <xf numFmtId="181" fontId="55" fillId="0" borderId="27" xfId="8" applyNumberFormat="1" applyFont="1" applyBorder="1" applyAlignment="1">
      <alignment vertical="center"/>
    </xf>
    <xf numFmtId="0" fontId="34" fillId="0" borderId="0" xfId="8" applyFont="1" applyAlignment="1">
      <alignment horizontal="center" vertical="center"/>
    </xf>
    <xf numFmtId="0" fontId="35" fillId="0" borderId="0" xfId="8" applyFont="1"/>
    <xf numFmtId="0" fontId="56" fillId="0" borderId="24" xfId="2" applyFont="1" applyBorder="1" applyAlignment="1">
      <alignment horizontal="center" vertical="center"/>
    </xf>
    <xf numFmtId="177" fontId="56" fillId="0" borderId="24" xfId="7" applyNumberFormat="1" applyFont="1" applyBorder="1" applyAlignment="1">
      <alignment horizontal="center" vertical="center"/>
    </xf>
    <xf numFmtId="0" fontId="56" fillId="6" borderId="24" xfId="2" applyFont="1" applyFill="1" applyBorder="1" applyAlignment="1">
      <alignment horizontal="center" vertical="center"/>
    </xf>
    <xf numFmtId="0" fontId="57" fillId="0" borderId="0" xfId="8" applyFont="1"/>
    <xf numFmtId="0" fontId="58" fillId="6" borderId="24" xfId="2" applyFont="1" applyFill="1" applyBorder="1" applyAlignment="1">
      <alignment horizontal="right" vertical="center"/>
    </xf>
    <xf numFmtId="177" fontId="59" fillId="11" borderId="24" xfId="2" applyNumberFormat="1" applyFont="1" applyFill="1" applyBorder="1" applyAlignment="1">
      <alignment horizontal="right" vertical="center"/>
    </xf>
    <xf numFmtId="0" fontId="56" fillId="0" borderId="24" xfId="2" applyFont="1" applyBorder="1">
      <alignment vertical="center"/>
    </xf>
    <xf numFmtId="0" fontId="60" fillId="6" borderId="24" xfId="2" applyFont="1" applyFill="1" applyBorder="1">
      <alignment vertical="center"/>
    </xf>
    <xf numFmtId="177" fontId="60" fillId="0" borderId="24" xfId="2" applyNumberFormat="1" applyFont="1" applyBorder="1" applyAlignment="1">
      <alignment horizontal="right" vertical="center"/>
    </xf>
    <xf numFmtId="0" fontId="60" fillId="0" borderId="24" xfId="2" applyFont="1" applyBorder="1">
      <alignment vertical="center"/>
    </xf>
    <xf numFmtId="0" fontId="61" fillId="6" borderId="24" xfId="2" applyFont="1" applyFill="1" applyBorder="1" applyAlignment="1">
      <alignment horizontal="left" vertical="center" indent="2"/>
    </xf>
    <xf numFmtId="177" fontId="63" fillId="0" borderId="24" xfId="2" applyNumberFormat="1" applyFont="1" applyBorder="1" applyAlignment="1">
      <alignment horizontal="right" vertical="center"/>
    </xf>
    <xf numFmtId="0" fontId="60" fillId="6" borderId="24" xfId="2" applyFont="1" applyFill="1" applyBorder="1" applyAlignment="1">
      <alignment horizontal="left" vertical="center" wrapText="1"/>
    </xf>
    <xf numFmtId="0" fontId="60" fillId="6" borderId="24" xfId="2" applyFont="1" applyFill="1" applyBorder="1" applyAlignment="1">
      <alignment horizontal="left" vertical="center" indent="2"/>
    </xf>
    <xf numFmtId="0" fontId="60" fillId="6" borderId="24" xfId="2" applyFont="1" applyFill="1" applyBorder="1" applyAlignment="1">
      <alignment horizontal="left" vertical="center" wrapText="1" indent="2"/>
    </xf>
    <xf numFmtId="0" fontId="64" fillId="6" borderId="24" xfId="2" applyFont="1" applyFill="1" applyBorder="1" applyAlignment="1">
      <alignment horizontal="left" vertical="center"/>
    </xf>
    <xf numFmtId="0" fontId="60" fillId="6" borderId="28" xfId="2" applyFont="1" applyFill="1" applyBorder="1" applyAlignment="1">
      <alignment horizontal="left" vertical="center" wrapText="1"/>
    </xf>
    <xf numFmtId="0" fontId="60" fillId="0" borderId="24" xfId="2" applyFont="1" applyBorder="1" applyAlignment="1">
      <alignment horizontal="left" vertical="center" indent="2"/>
    </xf>
    <xf numFmtId="0" fontId="60" fillId="6" borderId="28" xfId="2" applyFont="1" applyFill="1" applyBorder="1" applyAlignment="1">
      <alignment vertical="center" wrapText="1"/>
    </xf>
    <xf numFmtId="0" fontId="60" fillId="6" borderId="24" xfId="2" applyFont="1" applyFill="1" applyBorder="1" applyAlignment="1">
      <alignment horizontal="left" vertical="center"/>
    </xf>
    <xf numFmtId="0" fontId="59" fillId="0" borderId="24" xfId="2" applyFont="1" applyBorder="1" applyAlignment="1">
      <alignment horizontal="right" vertical="center"/>
    </xf>
    <xf numFmtId="177" fontId="65" fillId="11" borderId="24" xfId="7" applyNumberFormat="1" applyFont="1" applyFill="1" applyBorder="1" applyAlignment="1">
      <alignment horizontal="right" vertical="center"/>
    </xf>
    <xf numFmtId="179" fontId="66" fillId="12" borderId="24" xfId="2" applyNumberFormat="1" applyFont="1" applyFill="1" applyBorder="1" applyAlignment="1">
      <alignment horizontal="left" vertical="center"/>
    </xf>
    <xf numFmtId="0" fontId="56" fillId="6" borderId="24" xfId="2" applyFont="1" applyFill="1" applyBorder="1">
      <alignment vertical="center"/>
    </xf>
    <xf numFmtId="177" fontId="63" fillId="6" borderId="24" xfId="2" applyNumberFormat="1" applyFont="1" applyFill="1" applyBorder="1" applyAlignment="1">
      <alignment horizontal="right" vertical="center"/>
    </xf>
    <xf numFmtId="0" fontId="67" fillId="6" borderId="24" xfId="2" applyFont="1" applyFill="1" applyBorder="1" applyAlignment="1">
      <alignment horizontal="left" vertical="center" indent="2"/>
    </xf>
    <xf numFmtId="177" fontId="68" fillId="0" borderId="24" xfId="2" applyNumberFormat="1" applyFont="1" applyBorder="1" applyAlignment="1">
      <alignment horizontal="right" vertical="center"/>
    </xf>
    <xf numFmtId="177" fontId="68" fillId="0" borderId="24" xfId="8" applyNumberFormat="1" applyFont="1" applyBorder="1"/>
    <xf numFmtId="0" fontId="67" fillId="6" borderId="24" xfId="2" applyFont="1" applyFill="1" applyBorder="1" applyAlignment="1">
      <alignment horizontal="left" vertical="center"/>
    </xf>
    <xf numFmtId="0" fontId="69" fillId="0" borderId="0" xfId="8" applyFont="1"/>
    <xf numFmtId="177" fontId="65" fillId="0" borderId="24" xfId="7" applyNumberFormat="1" applyFont="1" applyBorder="1" applyAlignment="1">
      <alignment horizontal="right" vertical="center"/>
    </xf>
    <xf numFmtId="180" fontId="66" fillId="12" borderId="24" xfId="2" applyNumberFormat="1" applyFont="1" applyFill="1" applyBorder="1" applyAlignment="1">
      <alignment horizontal="left" vertical="center"/>
    </xf>
    <xf numFmtId="0" fontId="58" fillId="0" borderId="24" xfId="2" applyFont="1" applyBorder="1" applyAlignment="1">
      <alignment horizontal="right" vertical="center"/>
    </xf>
    <xf numFmtId="177" fontId="70" fillId="0" borderId="0" xfId="8" applyNumberFormat="1" applyFont="1"/>
    <xf numFmtId="177" fontId="35" fillId="0" borderId="0" xfId="8" applyNumberFormat="1" applyFont="1"/>
    <xf numFmtId="177" fontId="71" fillId="0" borderId="0" xfId="8" applyNumberFormat="1" applyFont="1"/>
    <xf numFmtId="182" fontId="72" fillId="0" borderId="0" xfId="8" applyNumberFormat="1" applyFont="1" applyAlignment="1">
      <alignment horizontal="center" vertical="center"/>
    </xf>
    <xf numFmtId="177" fontId="72" fillId="0" borderId="0" xfId="8" applyNumberFormat="1" applyFont="1" applyAlignment="1">
      <alignment horizontal="center" vertical="center"/>
    </xf>
    <xf numFmtId="0" fontId="73" fillId="6" borderId="24" xfId="2" applyFont="1" applyFill="1" applyBorder="1" applyAlignment="1">
      <alignment horizontal="left" vertical="center" wrapText="1"/>
    </xf>
    <xf numFmtId="177" fontId="10" fillId="3" borderId="31" xfId="3" applyNumberFormat="1" applyFont="1" applyFill="1" applyBorder="1" applyAlignment="1">
      <alignment vertical="center"/>
    </xf>
    <xf numFmtId="177" fontId="10" fillId="3" borderId="32" xfId="3" applyNumberFormat="1" applyFont="1" applyFill="1" applyBorder="1" applyAlignment="1">
      <alignment vertical="center"/>
    </xf>
    <xf numFmtId="177" fontId="10" fillId="7" borderId="32" xfId="3" applyNumberFormat="1" applyFont="1" applyFill="1" applyBorder="1" applyAlignment="1">
      <alignment vertical="center"/>
    </xf>
    <xf numFmtId="177" fontId="10" fillId="0" borderId="32" xfId="3" applyNumberFormat="1" applyFont="1" applyBorder="1" applyAlignment="1">
      <alignment vertical="center"/>
    </xf>
    <xf numFmtId="177" fontId="7" fillId="0" borderId="32" xfId="3" applyNumberFormat="1" applyFont="1" applyBorder="1" applyAlignment="1">
      <alignment vertical="center"/>
    </xf>
    <xf numFmtId="177" fontId="12" fillId="8" borderId="33" xfId="3" applyNumberFormat="1" applyFont="1" applyFill="1" applyBorder="1" applyAlignment="1">
      <alignment vertical="center"/>
    </xf>
    <xf numFmtId="177" fontId="10" fillId="3" borderId="34" xfId="3" applyNumberFormat="1" applyFont="1" applyFill="1" applyBorder="1" applyAlignment="1">
      <alignment vertical="center"/>
    </xf>
    <xf numFmtId="177" fontId="10" fillId="3" borderId="12" xfId="3" applyNumberFormat="1" applyFont="1" applyFill="1" applyBorder="1" applyAlignment="1">
      <alignment vertical="center"/>
    </xf>
    <xf numFmtId="176" fontId="22" fillId="0" borderId="22" xfId="3" applyNumberFormat="1" applyFont="1" applyBorder="1" applyAlignment="1">
      <alignment horizontal="center" vertical="center"/>
    </xf>
    <xf numFmtId="0" fontId="60" fillId="6" borderId="29" xfId="2" applyFont="1" applyFill="1" applyBorder="1" applyAlignment="1">
      <alignment horizontal="left" vertical="center" wrapText="1"/>
    </xf>
    <xf numFmtId="0" fontId="60" fillId="6" borderId="30" xfId="2" applyFont="1" applyFill="1" applyBorder="1" applyAlignment="1">
      <alignment horizontal="left" vertical="center" wrapText="1"/>
    </xf>
    <xf numFmtId="0" fontId="60" fillId="6" borderId="28" xfId="2" applyFont="1" applyFill="1" applyBorder="1" applyAlignment="1">
      <alignment horizontal="left" vertical="center" wrapText="1"/>
    </xf>
    <xf numFmtId="0" fontId="56" fillId="6" borderId="29" xfId="2" applyFont="1" applyFill="1" applyBorder="1" applyAlignment="1">
      <alignment horizontal="center" vertical="center" wrapText="1"/>
    </xf>
    <xf numFmtId="0" fontId="56" fillId="6" borderId="30" xfId="2" applyFont="1" applyFill="1" applyBorder="1" applyAlignment="1">
      <alignment horizontal="center" vertical="center" wrapText="1"/>
    </xf>
    <xf numFmtId="0" fontId="56" fillId="6" borderId="28" xfId="2" applyFont="1" applyFill="1" applyBorder="1" applyAlignment="1">
      <alignment horizontal="center" vertical="center" wrapText="1"/>
    </xf>
    <xf numFmtId="0" fontId="60" fillId="0" borderId="0" xfId="8" applyFont="1" applyAlignment="1">
      <alignment horizontal="center" vertical="center" wrapText="1"/>
    </xf>
    <xf numFmtId="0" fontId="46" fillId="0" borderId="5" xfId="0" applyFont="1" applyBorder="1" applyAlignment="1">
      <alignment horizontal="center"/>
    </xf>
    <xf numFmtId="0" fontId="51" fillId="0" borderId="13" xfId="0" applyFont="1" applyBorder="1" applyAlignment="1">
      <alignment horizontal="center"/>
    </xf>
    <xf numFmtId="0" fontId="51" fillId="0" borderId="26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0" fontId="34" fillId="0" borderId="13" xfId="0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18" xfId="0" applyFont="1" applyBorder="1" applyAlignment="1">
      <alignment horizontal="center"/>
    </xf>
  </cellXfs>
  <cellStyles count="10">
    <cellStyle name="一般" xfId="0" builtinId="0"/>
    <cellStyle name="一般 10" xfId="8" xr:uid="{0F223D50-8277-4254-97D4-781A340BAC79}"/>
    <cellStyle name="一般 2" xfId="1" xr:uid="{00000000-0005-0000-0000-000001000000}"/>
    <cellStyle name="一般 3" xfId="2" xr:uid="{00000000-0005-0000-0000-000002000000}"/>
    <cellStyle name="千分位" xfId="3" builtinId="3"/>
    <cellStyle name="千分位 2" xfId="4" xr:uid="{00000000-0005-0000-0000-000004000000}"/>
    <cellStyle name="千分位 2 2" xfId="7" xr:uid="{A81F40C0-BF51-4C73-BCD6-C4D6D4ACF348}"/>
    <cellStyle name="千分位 3" xfId="9" xr:uid="{C1CE0475-9F68-410F-9E3C-588F2A4AF78A}"/>
    <cellStyle name="貨幣" xfId="5" builtinId="4"/>
    <cellStyle name="超連結" xfId="6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80"/>
                </a:solidFill>
                <a:latin typeface="新細明體"/>
                <a:ea typeface="新細明體"/>
                <a:cs typeface="新細明體"/>
              </a:defRPr>
            </a:pPr>
            <a:r>
              <a:rPr lang="zh-TW" altLang="en-US"/>
              <a:t>各科目分析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統計!#REF!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統計!#REF!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統計!#REF!</c15:sqref>
                        </c15:formulaRef>
                      </c:ext>
                    </c:extLst>
                    <c:strCache>
                      <c:ptCount val="2"/>
                      <c:pt idx="0">
                        <c:v>11月</c:v>
                      </c:pt>
                      <c:pt idx="1">
                        <c:v>12月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CD46-4261-A23B-52D9033CD243}"/>
            </c:ext>
          </c:extLst>
        </c:ser>
        <c:ser>
          <c:idx val="1"/>
          <c:order val="1"/>
          <c:tx>
            <c:strRef>
              <c:f>統計!$A$17</c:f>
              <c:strCache>
                <c:ptCount val="1"/>
                <c:pt idx="0">
                  <c:v> 基金-員工薪資提撥 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統計!#REF!</c:f>
              <c:numCache>
                <c:formatCode>General</c:formatCode>
                <c:ptCount val="2"/>
                <c:pt idx="0">
                  <c:v>16265</c:v>
                </c:pt>
                <c:pt idx="1">
                  <c:v>16644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46-4261-A23B-52D9033CD243}"/>
            </c:ext>
          </c:extLst>
        </c:ser>
        <c:ser>
          <c:idx val="2"/>
          <c:order val="2"/>
          <c:tx>
            <c:strRef>
              <c:f>統計!$A$18</c:f>
              <c:strCache>
                <c:ptCount val="1"/>
                <c:pt idx="0">
                  <c:v> 營業收入提撥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統計!#REF!</c:f>
              <c:numCache>
                <c:formatCode>General</c:formatCode>
                <c:ptCount val="2"/>
                <c:pt idx="0">
                  <c:v>44958</c:v>
                </c:pt>
                <c:pt idx="1">
                  <c:v>50647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46-4261-A23B-52D9033CD243}"/>
            </c:ext>
          </c:extLst>
        </c:ser>
        <c:ser>
          <c:idx val="4"/>
          <c:order val="3"/>
          <c:tx>
            <c:strRef>
              <c:f>統計!$A$19</c:f>
              <c:strCache>
                <c:ptCount val="1"/>
                <c:pt idx="0">
                  <c:v> 下腳變價收入 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統計!#REF!</c:f>
              <c:numCache>
                <c:formatCode>General</c:formatCode>
                <c:ptCount val="2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46-4261-A23B-52D9033CD243}"/>
            </c:ext>
          </c:extLst>
        </c:ser>
        <c:ser>
          <c:idx val="3"/>
          <c:order val="4"/>
          <c:tx>
            <c:strRef>
              <c:f>統計!$A$20</c:f>
              <c:strCache>
                <c:ptCount val="1"/>
                <c:pt idx="0">
                  <c:v> 利息收入 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統計!#REF!</c:f>
              <c:numCache>
                <c:formatCode>General</c:formatCode>
                <c:ptCount val="2"/>
                <c:pt idx="1">
                  <c:v>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46-4261-A23B-52D9033CD243}"/>
            </c:ext>
          </c:extLst>
        </c:ser>
        <c:ser>
          <c:idx val="5"/>
          <c:order val="5"/>
          <c:tx>
            <c:strRef>
              <c:f>統計!$A$21</c:f>
              <c:strCache>
                <c:ptCount val="1"/>
                <c:pt idx="0">
                  <c:v> 其他收入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統計!#REF!</c:f>
              <c:numCache>
                <c:formatCode>General</c:formatCode>
                <c:ptCount val="2"/>
                <c:pt idx="0">
                  <c:v>210000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46-4261-A23B-52D9033CD243}"/>
            </c:ext>
          </c:extLst>
        </c:ser>
        <c:ser>
          <c:idx val="6"/>
          <c:order val="6"/>
          <c:tx>
            <c:strRef>
              <c:f>統計!$A$22</c:f>
              <c:strCache>
                <c:ptCount val="1"/>
                <c:pt idx="0">
                  <c:v> 福利補助-生日 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val>
            <c:numRef>
              <c:f>統計!#REF!</c:f>
              <c:numCache>
                <c:formatCode>General</c:formatCode>
                <c:ptCount val="2"/>
                <c:pt idx="0">
                  <c:v>2500</c:v>
                </c:pt>
                <c:pt idx="1">
                  <c:v>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46-4261-A23B-52D9033CD243}"/>
            </c:ext>
          </c:extLst>
        </c:ser>
        <c:ser>
          <c:idx val="7"/>
          <c:order val="7"/>
          <c:tx>
            <c:strRef>
              <c:f>統計!$A$23</c:f>
              <c:strCache>
                <c:ptCount val="1"/>
                <c:pt idx="0">
                  <c:v> 福利補助-生產 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Ref>
              <c:f>統計!#REF!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46-4261-A23B-52D9033CD243}"/>
            </c:ext>
          </c:extLst>
        </c:ser>
        <c:ser>
          <c:idx val="8"/>
          <c:order val="8"/>
          <c:tx>
            <c:strRef>
              <c:f>統計!$A$24</c:f>
              <c:strCache>
                <c:ptCount val="1"/>
                <c:pt idx="0">
                  <c:v> 福利補助-奠儀 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none"/>
          </c:marker>
          <c:val>
            <c:numRef>
              <c:f>統計!#REF!</c:f>
              <c:numCache>
                <c:formatCode>General</c:formatCode>
                <c:ptCount val="2"/>
                <c:pt idx="1">
                  <c:v>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46-4261-A23B-52D9033CD243}"/>
            </c:ext>
          </c:extLst>
        </c:ser>
        <c:ser>
          <c:idx val="9"/>
          <c:order val="9"/>
          <c:tx>
            <c:strRef>
              <c:f>統計!$A$28</c:f>
              <c:strCache>
                <c:ptCount val="1"/>
                <c:pt idx="0">
                  <c:v> 文康活動-尾牙 </c:v>
                </c:pt>
              </c:strCache>
            </c:strRef>
          </c:tx>
          <c:spPr>
            <a:ln w="12700">
              <a:solidFill>
                <a:srgbClr val="CCFFFF"/>
              </a:solidFill>
              <a:prstDash val="solid"/>
            </a:ln>
          </c:spPr>
          <c:marker>
            <c:symbol val="none"/>
          </c:marker>
          <c:val>
            <c:numRef>
              <c:f>統計!#REF!</c:f>
              <c:numCache>
                <c:formatCode>General</c:formatCode>
                <c:ptCount val="2"/>
                <c:pt idx="0">
                  <c:v>82170</c:v>
                </c:pt>
                <c:pt idx="1">
                  <c:v>122479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46-4261-A23B-52D9033CD243}"/>
            </c:ext>
          </c:extLst>
        </c:ser>
        <c:ser>
          <c:idx val="10"/>
          <c:order val="10"/>
          <c:tx>
            <c:strRef>
              <c:f>統計!$A$30</c:f>
              <c:strCache>
                <c:ptCount val="1"/>
                <c:pt idx="0">
                  <c:v> 文康活動-雜誌訂閱 </c:v>
                </c:pt>
              </c:strCache>
            </c:strRef>
          </c:tx>
          <c:spPr>
            <a:ln w="12700">
              <a:solidFill>
                <a:srgbClr val="CCFFCC"/>
              </a:solidFill>
              <a:prstDash val="solid"/>
            </a:ln>
          </c:spPr>
          <c:marker>
            <c:symbol val="none"/>
          </c:marker>
          <c:val>
            <c:numRef>
              <c:f>統計!#REF!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46-4261-A23B-52D9033CD243}"/>
            </c:ext>
          </c:extLst>
        </c:ser>
        <c:ser>
          <c:idx val="11"/>
          <c:order val="11"/>
          <c:tx>
            <c:strRef>
              <c:f>統計!$A$32</c:f>
              <c:strCache>
                <c:ptCount val="1"/>
                <c:pt idx="0">
                  <c:v> 其他輔助-其他 </c:v>
                </c:pt>
              </c:strCache>
            </c:strRef>
          </c:tx>
          <c:spPr>
            <a:ln w="12700">
              <a:solidFill>
                <a:srgbClr val="FFFF99"/>
              </a:solidFill>
              <a:prstDash val="solid"/>
            </a:ln>
          </c:spPr>
          <c:marker>
            <c:symbol val="none"/>
          </c:marker>
          <c:val>
            <c:numRef>
              <c:f>統計!#REF!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46-4261-A23B-52D9033CD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452544"/>
        <c:axId val="137458432"/>
      </c:lineChart>
      <c:catAx>
        <c:axId val="137452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225" b="0" i="0" u="none" strike="noStrike" baseline="0">
                <a:solidFill>
                  <a:srgbClr val="800080"/>
                </a:solidFill>
                <a:latin typeface="新細明體"/>
                <a:ea typeface="新細明體"/>
                <a:cs typeface="新細明體"/>
              </a:defRPr>
            </a:pPr>
            <a:endParaRPr lang="zh-TW"/>
          </a:p>
        </c:txPr>
        <c:crossAx val="137458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458432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FF6600"/>
                </a:solidFill>
                <a:latin typeface="新細明體"/>
                <a:ea typeface="新細明體"/>
                <a:cs typeface="新細明體"/>
              </a:defRPr>
            </a:pPr>
            <a:endParaRPr lang="zh-TW"/>
          </a:p>
        </c:txPr>
        <c:crossAx val="137452544"/>
        <c:crosses val="autoZero"/>
        <c:crossBetween val="between"/>
        <c:majorUnit val="10000"/>
        <c:minorUnit val="5000"/>
      </c:valAx>
      <c:spPr>
        <a:gradFill rotWithShape="0">
          <a:gsLst>
            <a:gs pos="0">
              <a:srgbClr val="CCCCFF"/>
            </a:gs>
            <a:gs pos="100000">
              <a:srgbClr val="CCFFFF"/>
            </a:gs>
          </a:gsLst>
          <a:path path="rect">
            <a:fillToRect l="50000" t="50000" r="50000" b="5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80"/>
              </a:solidFill>
              <a:latin typeface="新細明體"/>
              <a:ea typeface="新細明體"/>
              <a:cs typeface="新細明體"/>
            </a:defRPr>
          </a:pPr>
          <a:endParaRPr lang="zh-TW"/>
        </a:p>
      </c:txPr>
    </c:legend>
    <c:plotVisOnly val="1"/>
    <c:dispBlanksAs val="gap"/>
    <c:showDLblsOverMax val="0"/>
  </c:chart>
  <c:spPr>
    <a:gradFill rotWithShape="0">
      <a:gsLst>
        <a:gs pos="0">
          <a:srgbClr val="9999FF"/>
        </a:gs>
        <a:gs pos="50000">
          <a:srgbClr val="FFFFFF"/>
        </a:gs>
        <a:gs pos="100000">
          <a:srgbClr val="9999FF"/>
        </a:gs>
      </a:gsLst>
      <a:lin ang="27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200" b="0" i="0" u="none" strike="noStrike" baseline="0">
              <a:solidFill>
                <a:srgbClr val="000000"/>
              </a:solidFill>
              <a:latin typeface="新細明體"/>
              <a:ea typeface="新細明體"/>
              <a:cs typeface="新細明體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統計!$A$35</c:f>
              <c:strCache>
                <c:ptCount val="1"/>
                <c:pt idx="0">
                  <c:v>月份入(出)超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統計!#REF!</c:f>
              <c:numCache>
                <c:formatCode>General</c:formatCode>
                <c:ptCount val="12"/>
                <c:pt idx="0">
                  <c:v>169155</c:v>
                </c:pt>
                <c:pt idx="1">
                  <c:v>42500</c:v>
                </c:pt>
                <c:pt idx="2">
                  <c:v>60597</c:v>
                </c:pt>
                <c:pt idx="3">
                  <c:v>23688</c:v>
                </c:pt>
                <c:pt idx="4">
                  <c:v>5512</c:v>
                </c:pt>
                <c:pt idx="5">
                  <c:v>-7543</c:v>
                </c:pt>
                <c:pt idx="6">
                  <c:v>55101</c:v>
                </c:pt>
                <c:pt idx="7">
                  <c:v>43055</c:v>
                </c:pt>
                <c:pt idx="8">
                  <c:v>35587</c:v>
                </c:pt>
                <c:pt idx="9">
                  <c:v>36880</c:v>
                </c:pt>
                <c:pt idx="10">
                  <c:v>186553</c:v>
                </c:pt>
                <c:pt idx="11">
                  <c:v>-59400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6-4852-A904-919873EB3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553408"/>
        <c:axId val="137554944"/>
      </c:barChart>
      <c:catAx>
        <c:axId val="137553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FFFFFF"/>
                </a:solidFill>
                <a:latin typeface="新細明體"/>
                <a:ea typeface="新細明體"/>
                <a:cs typeface="新細明體"/>
              </a:defRPr>
            </a:pPr>
            <a:endParaRPr lang="zh-TW"/>
          </a:p>
        </c:txPr>
        <c:crossAx val="13755494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37554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 ;[Red]\-#,##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新細明體"/>
                <a:ea typeface="新細明體"/>
                <a:cs typeface="新細明體"/>
              </a:defRPr>
            </a:pPr>
            <a:endParaRPr lang="zh-TW"/>
          </a:p>
        </c:txPr>
        <c:crossAx val="137553408"/>
        <c:crosses val="autoZero"/>
        <c:crossBetween val="between"/>
        <c:majorUnit val="500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/>
              <a:t>收入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新細明體"/>
                    <a:ea typeface="新細明體"/>
                    <a:cs typeface="新細明體"/>
                  </a:defRPr>
                </a:pPr>
                <a:endParaRPr lang="zh-TW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統計!$A$17:$A$21</c:f>
              <c:strCache>
                <c:ptCount val="5"/>
                <c:pt idx="0">
                  <c:v> 基金-員工薪資提撥 </c:v>
                </c:pt>
                <c:pt idx="1">
                  <c:v> 營業收入提撥</c:v>
                </c:pt>
                <c:pt idx="2">
                  <c:v> 下腳變價收入 </c:v>
                </c:pt>
                <c:pt idx="3">
                  <c:v> 利息收入 </c:v>
                </c:pt>
                <c:pt idx="4">
                  <c:v> 其他收入 </c:v>
                </c:pt>
              </c:strCache>
            </c:strRef>
          </c:cat>
          <c:val>
            <c:numRef>
              <c:f>統計!#REF!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78-498A-8ED9-3C11AFBC2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7232"/>
        <c:axId val="137569024"/>
      </c:areaChart>
      <c:catAx>
        <c:axId val="137567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新細明體"/>
                <a:ea typeface="新細明體"/>
                <a:cs typeface="新細明體"/>
              </a:defRPr>
            </a:pPr>
            <a:endParaRPr lang="zh-TW"/>
          </a:p>
        </c:txPr>
        <c:crossAx val="13756902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375690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新細明體"/>
                <a:ea typeface="新細明體"/>
                <a:cs typeface="新細明體"/>
              </a:defRPr>
            </a:pPr>
            <a:endParaRPr lang="zh-TW"/>
          </a:p>
        </c:txPr>
        <c:crossAx val="13756723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gradFill rotWithShape="0">
      <a:gsLst>
        <a:gs pos="0">
          <a:srgbClr val="CCFFFF"/>
        </a:gs>
        <a:gs pos="50000">
          <a:srgbClr val="FFFFFF"/>
        </a:gs>
        <a:gs pos="100000">
          <a:srgbClr val="CCFFFF"/>
        </a:gs>
      </a:gsLst>
      <a:lin ang="189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35</xdr:row>
      <xdr:rowOff>0</xdr:rowOff>
    </xdr:from>
    <xdr:to>
      <xdr:col>1</xdr:col>
      <xdr:colOff>0</xdr:colOff>
      <xdr:row>35</xdr:row>
      <xdr:rowOff>0</xdr:rowOff>
    </xdr:to>
    <xdr:graphicFrame macro="">
      <xdr:nvGraphicFramePr>
        <xdr:cNvPr id="2681318" name="圖表 1">
          <a:extLst>
            <a:ext uri="{FF2B5EF4-FFF2-40B4-BE49-F238E27FC236}">
              <a16:creationId xmlns:a16="http://schemas.microsoft.com/office/drawing/2014/main" id="{00000000-0008-0000-1300-0000E6E92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graphicFrame macro="">
      <xdr:nvGraphicFramePr>
        <xdr:cNvPr id="2681320" name="圖表 4">
          <a:extLst>
            <a:ext uri="{FF2B5EF4-FFF2-40B4-BE49-F238E27FC236}">
              <a16:creationId xmlns:a16="http://schemas.microsoft.com/office/drawing/2014/main" id="{00000000-0008-0000-1300-0000E8E92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graphicFrame macro="">
      <xdr:nvGraphicFramePr>
        <xdr:cNvPr id="2681321" name="圖表 5">
          <a:extLst>
            <a:ext uri="{FF2B5EF4-FFF2-40B4-BE49-F238E27FC236}">
              <a16:creationId xmlns:a16="http://schemas.microsoft.com/office/drawing/2014/main" id="{00000000-0008-0000-1300-0000E9E92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ta/Data/Vanessa/00_Annual_Plan%20&#24180;&#24230;&#35336;&#30059;/4_Budget/TWS_Budget/Budget_2021/2021&#38928;&#31639;/&#31532;0&#29256;_2021&#33609;&#31295;/2021_Budget_202009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31\TWSCO\WINDOWS\TEMP\1999&#24180;&#38928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ws8\tws\tws\user\Galaxy\GuangZhou\My%20Documents\Eris\sh-serv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ws8\tws\tws\Documents%20and%20Settings\t1012\Local%20Settings\Temporary%20Internet%20Files\Content.Outlook\N2GDDZ31\&#21271;&#21312;&#22577;&#20729;&#36861;&#36452;(2013_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31\TWSCO\WINDOWS\TEMP\_ZCTmp.Dir\IMH-S\2001&#24180;&#38928;&#31639;TENNA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97&#20986;&#32013;06\History\92-93&#24180;&#38626;&#32887;&#20154;&#21729;&#20132;&#25509;&#32000;&#37636;&#36039;&#26009;\ARMAY\&#25033;&#25910;&#24115;&#27454;\&#31119;&#22996;&#26371;92\&#31119;&#22996;&#26371;93\&#26032;&#31995;&#32113;\TEMP\BONS5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1246\Desktop\2019_&#31119;&#21033;&#37329;&#30064;&#21205;&#26126;&#32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組織圖(8月)"/>
      <sheetName val="費用原因對照"/>
      <sheetName val="行動電話資費"/>
      <sheetName val="IFRS 承租費用_樞紐"/>
      <sheetName val="福委預算"/>
      <sheetName val="福委預算 2020"/>
      <sheetName val="MIS_依各部門需求"/>
      <sheetName val="MIS_淘汰 Win 7"/>
      <sheetName val="TWS_MIS_採購費用表 "/>
      <sheetName val="預估2021年攤提金額"/>
      <sheetName val="TWS_各項攤銷總表"/>
      <sheetName val="公共費用分攤表"/>
      <sheetName val="報廢"/>
      <sheetName val="預算分析"/>
      <sheetName val="TWS_損益表-6級 "/>
      <sheetName val="TWS_驗算"/>
      <sheetName val="P_全區_目標明細"/>
      <sheetName val="P_全區_損益表-6級"/>
      <sheetName val="Kenny_7~9 租金收入"/>
      <sheetName val="週報_P_租金收入"/>
      <sheetName val="P_租賃折舊1~8月"/>
      <sheetName val="P_出租折舊率預估"/>
      <sheetName val=" M_成品報廢 "/>
      <sheetName val="旅費_P"/>
      <sheetName val="P北_損益表-6級"/>
      <sheetName val="P北_專案計劃表"/>
      <sheetName val="P北_人員需求費用"/>
      <sheetName val="P北_設備採購費用"/>
      <sheetName val="P北_教育訓練費用"/>
      <sheetName val="P北_工作計劃費用"/>
      <sheetName val="P中南_損益表-6級"/>
      <sheetName val="P中南_專案計劃表"/>
      <sheetName val="P中南_人員需求費用"/>
      <sheetName val="P中南_設備採購費用"/>
      <sheetName val="P中南_教育訓練費用"/>
      <sheetName val="P中南_工作計劃費用"/>
      <sheetName val="J_損益表-6級"/>
      <sheetName val="J_目標明細"/>
      <sheetName val="J_專案計劃表"/>
      <sheetName val="J_人員需求費用"/>
      <sheetName val="J _設備採購費用"/>
      <sheetName val="J_教育訓練費用"/>
      <sheetName val="J_工作計劃費用"/>
      <sheetName val="A_全區_損益表-6級"/>
      <sheetName val="郵電費增加20萬"/>
      <sheetName val="M_零件報廢 1024"/>
      <sheetName val="A_全區_成長率BY品項"/>
      <sheetName val="A_全區_目標BY區域"/>
      <sheetName val="A_全區_目標BY品項"/>
      <sheetName val="A_全區_目標BY定保品項"/>
      <sheetName val="A_全區行銷_目標BY商品"/>
      <sheetName val="A北_損益表-6級"/>
      <sheetName val="A北_目標BY品項_0113"/>
      <sheetName val="A北行銷_目標BY商品"/>
      <sheetName val="A北_人員需求費用"/>
      <sheetName val="A北_設備採購費用_"/>
      <sheetName val="A北_教育訓練費用"/>
      <sheetName val="A北_工作計劃費用"/>
      <sheetName val="A中南_損益表-6級"/>
      <sheetName val="A中南_目標BY品項_0113 "/>
      <sheetName val="A中南行銷_目標BY商品"/>
      <sheetName val="A中南_人員需求費用"/>
      <sheetName val="A中南_設備採購費用"/>
      <sheetName val="A中南_教育訓練費用"/>
      <sheetName val="A中南_工作計劃費用"/>
      <sheetName val="M_損益表-6級"/>
      <sheetName val="M_人員需求費用"/>
      <sheetName val="M_設備採購費用"/>
      <sheetName val="M_教育訓練費用"/>
      <sheetName val="M_工作計劃費用"/>
      <sheetName val="H_損益表-6級"/>
      <sheetName val="H_人員需求費用"/>
      <sheetName val="H_設備採購費用"/>
      <sheetName val="H_教育訓練費用"/>
      <sheetName val="H_工作計劃費用"/>
      <sheetName val="F_損益表-6級"/>
      <sheetName val="利息支出"/>
      <sheetName val="F_人員需求費用"/>
      <sheetName val="F_設備採購費用"/>
      <sheetName val="F_教育訓練費用"/>
      <sheetName val="F_工作計劃費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編製進度表"/>
      <sheetName val="目錄"/>
      <sheetName val="前言"/>
      <sheetName val="Assumption"/>
      <sheetName val="部門年度目標"/>
      <sheetName val="ListPrice"/>
      <sheetName val="業務員銷售預估"/>
      <sheetName val="業務員毛利預估"/>
      <sheetName val="服務部銷售預估"/>
      <sheetName val="專案計劃表"/>
      <sheetName val="採購成本表"/>
      <sheetName val="採購現金支出表"/>
      <sheetName val="存貨明細"/>
      <sheetName val="費用編製要點"/>
      <sheetName val="費用預算表"/>
      <sheetName val="籌建成本"/>
      <sheetName val="設備需求表"/>
      <sheetName val="人力需求表"/>
      <sheetName val="人力需求預算"/>
      <sheetName val="教育訓練預算"/>
      <sheetName val="工作計劃"/>
      <sheetName val="銷貨現金收入"/>
      <sheetName val="培訓名冊"/>
      <sheetName val="台灣事業收支"/>
      <sheetName val="CANDY收支"/>
      <sheetName val="系統部收支"/>
      <sheetName val="管理部收支"/>
      <sheetName val="不含CANDY"/>
      <sheetName val="全公司收支"/>
    </sheetNames>
    <sheetDataSet>
      <sheetData sheetId="0" refreshError="1"/>
      <sheetData sheetId="1" refreshError="1"/>
      <sheetData sheetId="2" refreshError="1"/>
      <sheetData sheetId="3">
        <row r="5">
          <cell r="C5">
            <v>33</v>
          </cell>
        </row>
        <row r="8">
          <cell r="C8">
            <v>4.3</v>
          </cell>
        </row>
        <row r="12">
          <cell r="C12">
            <v>0.25</v>
          </cell>
        </row>
        <row r="13">
          <cell r="C13">
            <v>0.31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假?系?"/>
      <sheetName val="前言"/>
      <sheetName val="組織圖"/>
      <sheetName val="假设系数"/>
      <sheetName val="預估損益表(SH SERVICE)"/>
      <sheetName val="費用預算表 (sh service)"/>
      <sheetName val="服務部銷售預估"/>
      <sheetName val="設備需求表"/>
      <sheetName val="人力需求表"/>
      <sheetName val="人力需求預算"/>
      <sheetName val="教育訓練預算"/>
      <sheetName val="台灣事業收支"/>
      <sheetName val="CANDY收支"/>
      <sheetName val="系統部收支"/>
      <sheetName val="管理部收支"/>
      <sheetName val="不含CANDY"/>
      <sheetName val="全公司收支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作表2"/>
      <sheetName val="Fendi"/>
      <sheetName val="Dick"/>
      <sheetName val="Jackie"/>
      <sheetName val="Jimmy"/>
      <sheetName val="Thor"/>
      <sheetName val="John"/>
    </sheetNames>
    <sheetDataSet>
      <sheetData sheetId="0">
        <row r="2">
          <cell r="A2" t="str">
            <v>成交</v>
          </cell>
        </row>
        <row r="3">
          <cell r="A3" t="str">
            <v>作廢</v>
          </cell>
        </row>
        <row r="4">
          <cell r="A4" t="str">
            <v>失敗</v>
          </cell>
        </row>
        <row r="5">
          <cell r="A5" t="str">
            <v>選擇</v>
          </cell>
        </row>
        <row r="6">
          <cell r="A6" t="str">
            <v>暫緩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編製進度表"/>
      <sheetName val="目錄"/>
      <sheetName val="前言"/>
      <sheetName val="組織圖"/>
      <sheetName val="Assumption"/>
      <sheetName val="目標設定"/>
      <sheetName val="營運計劃"/>
      <sheetName val="預估損益表"/>
      <sheetName val="內部轉帳規則"/>
      <sheetName val="內部轉帳明細"/>
      <sheetName val="產品別預估"/>
      <sheetName val="業務員銷售預估"/>
      <sheetName val="業務員毛利預估"/>
      <sheetName val="服務部銷售預估"/>
      <sheetName val="專案計劃表"/>
      <sheetName val="採購成本表"/>
      <sheetName val="SID專案現金"/>
      <sheetName val="1109庫存"/>
      <sheetName val="存貨明細"/>
      <sheetName val="費用編製要點"/>
      <sheetName val="費用預算表"/>
      <sheetName val="TSLP籌建成本"/>
      <sheetName val="設備需求表"/>
      <sheetName val="人力需求表"/>
      <sheetName val="人力需求預算"/>
      <sheetName val="教育訓練預算"/>
      <sheetName val="工作計劃"/>
      <sheetName val="台灣事業收支"/>
      <sheetName val="CANDY收支"/>
      <sheetName val="系統部收支"/>
      <sheetName val="管理部收支"/>
      <sheetName val="不含CANDY"/>
      <sheetName val="全公司收支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C12">
            <v>0.31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S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現金"/>
      <sheetName val="暫收款"/>
      <sheetName val="暫付款"/>
      <sheetName val="預付稅款"/>
      <sheetName val="員工薪津0.005"/>
      <sheetName val="營收0.0015"/>
      <sheetName val="下腳0.4"/>
      <sheetName val="利息收入"/>
      <sheetName val="其他收入"/>
      <sheetName val="福利-生日"/>
      <sheetName val="福利-生產"/>
      <sheetName val="福利-奠儀"/>
      <sheetName val="福利-結婚"/>
      <sheetName val="福利-新居"/>
      <sheetName val="福利-公傷"/>
      <sheetName val="文康-旅遊&amp;摸彩"/>
      <sheetName val="文康-雜誌社團"/>
      <sheetName val="其他-年節"/>
      <sheetName val="其他-其他"/>
      <sheetName val="2018實際與預算比較"/>
      <sheetName val="統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2">
          <cell r="AB12">
            <v>2139628</v>
          </cell>
        </row>
        <row r="34">
          <cell r="AB34">
            <v>3989165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7"/>
  <sheetViews>
    <sheetView workbookViewId="0">
      <selection activeCell="J35" sqref="J35"/>
    </sheetView>
  </sheetViews>
  <sheetFormatPr defaultRowHeight="16.5"/>
  <cols>
    <col min="1" max="1" width="8.75" style="6" customWidth="1"/>
    <col min="2" max="2" width="24.375" style="4" bestFit="1" customWidth="1"/>
    <col min="3" max="3" width="11.625" style="5" customWidth="1"/>
    <col min="4" max="4" width="5.625" customWidth="1"/>
    <col min="5" max="5" width="13.625" customWidth="1"/>
    <col min="6" max="6" width="11.75" style="5" bestFit="1" customWidth="1"/>
    <col min="7" max="7" width="11" customWidth="1"/>
  </cols>
  <sheetData>
    <row r="1" spans="1:7" s="2" customFormat="1" ht="19.5" customHeight="1">
      <c r="A1" s="38" t="s">
        <v>17</v>
      </c>
      <c r="B1" s="24" t="s">
        <v>3</v>
      </c>
      <c r="C1" s="35" t="s">
        <v>34</v>
      </c>
      <c r="D1" s="35"/>
      <c r="E1" s="19" t="s">
        <v>17</v>
      </c>
      <c r="F1" s="32" t="s">
        <v>14</v>
      </c>
      <c r="G1" s="26" t="s">
        <v>36</v>
      </c>
    </row>
    <row r="2" spans="1:7">
      <c r="A2" s="38"/>
      <c r="B2" s="24" t="s">
        <v>37</v>
      </c>
      <c r="C2" s="20" t="e">
        <f>統計!#REF!</f>
        <v>#REF!</v>
      </c>
      <c r="D2" s="20"/>
      <c r="E2" s="24" t="s">
        <v>37</v>
      </c>
      <c r="F2" s="20" t="e">
        <f>C2</f>
        <v>#REF!</v>
      </c>
      <c r="G2" s="24"/>
    </row>
    <row r="3" spans="1:7">
      <c r="A3" s="38"/>
      <c r="B3" s="21"/>
      <c r="C3" s="20"/>
      <c r="D3" s="20"/>
      <c r="E3" s="24">
        <v>1</v>
      </c>
      <c r="F3" s="20">
        <f>SUMIF($A$2:$A$15,"1",$C$2:$C$15)</f>
        <v>0</v>
      </c>
      <c r="G3" s="16"/>
    </row>
    <row r="4" spans="1:7">
      <c r="A4" s="38"/>
      <c r="B4" s="21"/>
      <c r="C4" s="20"/>
      <c r="D4" s="20"/>
      <c r="E4" s="24">
        <v>2</v>
      </c>
      <c r="F4" s="20">
        <f>SUMIF($A$2:$A$15,"2",$C$2:$C$15)</f>
        <v>0</v>
      </c>
      <c r="G4" s="16"/>
    </row>
    <row r="5" spans="1:7">
      <c r="A5" s="38"/>
      <c r="B5" s="21"/>
      <c r="C5" s="20"/>
      <c r="D5" s="20"/>
      <c r="E5" s="24">
        <v>3</v>
      </c>
      <c r="F5" s="20">
        <f>SUMIF($A$2:$A$15,"3",$C$2:$C$15)</f>
        <v>0</v>
      </c>
      <c r="G5" s="16"/>
    </row>
    <row r="6" spans="1:7">
      <c r="A6" s="38"/>
      <c r="B6" s="21"/>
      <c r="C6" s="20"/>
      <c r="D6" s="20"/>
      <c r="E6" s="24">
        <v>4</v>
      </c>
      <c r="F6" s="20">
        <f>SUMIF($A$2:$A$15,"4",$C$2:$C$15)</f>
        <v>0</v>
      </c>
      <c r="G6" s="16"/>
    </row>
    <row r="7" spans="1:7">
      <c r="A7" s="38"/>
      <c r="B7" s="21"/>
      <c r="C7" s="20"/>
      <c r="D7" s="20"/>
      <c r="E7" s="24">
        <v>5</v>
      </c>
      <c r="F7" s="20">
        <f>SUMIF($A$2:$A$15,"5",$C$2:$C$15)</f>
        <v>0</v>
      </c>
      <c r="G7" s="16"/>
    </row>
    <row r="8" spans="1:7">
      <c r="A8" s="38"/>
      <c r="B8" s="21"/>
      <c r="C8" s="20"/>
      <c r="D8" s="20"/>
      <c r="E8" s="24">
        <v>6</v>
      </c>
      <c r="F8" s="20">
        <f>SUMIF($A$2:$A$15,"6",$C$2:$C$15)</f>
        <v>0</v>
      </c>
      <c r="G8" s="16"/>
    </row>
    <row r="9" spans="1:7">
      <c r="A9" s="38"/>
      <c r="B9" s="21"/>
      <c r="C9" s="20"/>
      <c r="D9" s="20"/>
      <c r="E9" s="24">
        <v>7</v>
      </c>
      <c r="F9" s="20">
        <f>SUMIF($A$2:$A$15,"7",$C$2:$C$15)</f>
        <v>0</v>
      </c>
      <c r="G9" s="16"/>
    </row>
    <row r="10" spans="1:7">
      <c r="A10" s="38"/>
      <c r="B10" s="21"/>
      <c r="C10" s="20"/>
      <c r="D10" s="20"/>
      <c r="E10" s="24">
        <v>8</v>
      </c>
      <c r="F10" s="20">
        <f>SUMIF($A$2:$A$15,"8",$C$2:$C$15)</f>
        <v>0</v>
      </c>
      <c r="G10" s="16"/>
    </row>
    <row r="11" spans="1:7">
      <c r="A11" s="38"/>
      <c r="B11" s="21"/>
      <c r="C11" s="20"/>
      <c r="D11" s="20"/>
      <c r="E11" s="24">
        <v>9</v>
      </c>
      <c r="F11" s="20">
        <f>SUMIF($A$2:$A$15,"9",$C$2:$C$15)</f>
        <v>0</v>
      </c>
      <c r="G11" s="16"/>
    </row>
    <row r="12" spans="1:7">
      <c r="A12" s="38"/>
      <c r="B12" s="21"/>
      <c r="C12" s="20"/>
      <c r="D12" s="20"/>
      <c r="E12" s="24">
        <v>10</v>
      </c>
      <c r="F12" s="20">
        <f>SUMIF($A$2:$A$15,"10",$C$2:$C$15)</f>
        <v>0</v>
      </c>
      <c r="G12" s="16"/>
    </row>
    <row r="13" spans="1:7">
      <c r="A13" s="38"/>
      <c r="B13" s="21"/>
      <c r="C13" s="20"/>
      <c r="D13" s="20"/>
      <c r="E13" s="24">
        <v>11</v>
      </c>
      <c r="F13" s="20">
        <f>SUMIF($A$2:$A$15,"11",$C$2:$C$15)</f>
        <v>0</v>
      </c>
      <c r="G13" s="16"/>
    </row>
    <row r="14" spans="1:7">
      <c r="A14" s="38"/>
      <c r="B14" s="21"/>
      <c r="C14" s="20"/>
      <c r="D14" s="20"/>
      <c r="E14" s="24">
        <v>12</v>
      </c>
      <c r="F14" s="20">
        <f>SUMIF($A$2:$A$15,"12",$C$2:$C$15)</f>
        <v>0</v>
      </c>
      <c r="G14" s="16"/>
    </row>
    <row r="15" spans="1:7" ht="17.25" thickBot="1">
      <c r="A15" s="38"/>
      <c r="B15" s="21"/>
      <c r="C15" s="20"/>
      <c r="D15" s="20"/>
      <c r="E15" s="24"/>
      <c r="F15" s="39" t="e">
        <f>SUM(F2:F14)</f>
        <v>#REF!</v>
      </c>
      <c r="G15" s="16"/>
    </row>
    <row r="16" spans="1:7" ht="18" thickTop="1" thickBot="1">
      <c r="A16" s="38"/>
      <c r="B16" s="47" t="s">
        <v>39</v>
      </c>
      <c r="C16" s="39" t="e">
        <f>SUM(C2:C15)</f>
        <v>#REF!</v>
      </c>
      <c r="D16" s="20"/>
      <c r="E16" s="24"/>
      <c r="F16" s="20"/>
      <c r="G16" s="16"/>
    </row>
    <row r="17" ht="17.25" thickTop="1"/>
  </sheetData>
  <phoneticPr fontId="3" type="noConversion"/>
  <hyperlinks>
    <hyperlink ref="G1" location="統計!A1" display="回統計表" xr:uid="{00000000-0004-0000-0000-000000000000}"/>
  </hyperlinks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fitToPage="1"/>
  </sheetPr>
  <dimension ref="A1:H154"/>
  <sheetViews>
    <sheetView workbookViewId="0">
      <pane xSplit="1" ySplit="1" topLeftCell="B2" activePane="bottomRight" state="frozen"/>
      <selection activeCell="J35" sqref="J35"/>
      <selection pane="topRight" activeCell="J35" sqref="J35"/>
      <selection pane="bottomLeft" activeCell="J35" sqref="J35"/>
      <selection pane="bottomRight" activeCell="J35" sqref="J35"/>
    </sheetView>
  </sheetViews>
  <sheetFormatPr defaultColWidth="8.875" defaultRowHeight="16.5"/>
  <cols>
    <col min="1" max="1" width="8.75" style="24" customWidth="1"/>
    <col min="2" max="2" width="33.75" style="16" customWidth="1"/>
    <col min="3" max="3" width="8.75" style="20" bestFit="1" customWidth="1"/>
    <col min="4" max="4" width="6.875" style="16" customWidth="1"/>
    <col min="5" max="5" width="7.625" style="24" customWidth="1"/>
    <col min="6" max="6" width="9.75" style="20" customWidth="1"/>
    <col min="7" max="7" width="9.5" style="16" bestFit="1" customWidth="1"/>
    <col min="8" max="16384" width="8.875" style="16"/>
  </cols>
  <sheetData>
    <row r="1" spans="1:7" s="24" customFormat="1" ht="19.5" customHeight="1">
      <c r="A1" s="24" t="s">
        <v>55</v>
      </c>
      <c r="B1" s="24" t="s">
        <v>3</v>
      </c>
      <c r="C1" s="20" t="s">
        <v>56</v>
      </c>
      <c r="E1" s="19" t="s">
        <v>55</v>
      </c>
      <c r="F1" s="32" t="s">
        <v>57</v>
      </c>
      <c r="G1" s="43" t="s">
        <v>58</v>
      </c>
    </row>
    <row r="2" spans="1:7">
      <c r="A2" s="24">
        <v>1</v>
      </c>
      <c r="B2" s="138"/>
      <c r="E2" s="24">
        <v>1</v>
      </c>
      <c r="F2" s="20">
        <f ca="1">SUMIF($A$2:$A$162,"1",$C$2:$C$158)</f>
        <v>0</v>
      </c>
    </row>
    <row r="3" spans="1:7">
      <c r="A3" s="24">
        <v>2</v>
      </c>
      <c r="B3" s="138"/>
      <c r="E3" s="24">
        <v>2</v>
      </c>
      <c r="F3" s="20">
        <f ca="1">SUMIF($A$2:$A$162,"2",$C$2:$C$158)</f>
        <v>0</v>
      </c>
    </row>
    <row r="4" spans="1:7">
      <c r="A4" s="24">
        <v>3</v>
      </c>
      <c r="B4" s="138"/>
      <c r="E4" s="24">
        <v>3</v>
      </c>
      <c r="F4" s="20">
        <f ca="1">SUMIF($A$2:$A$162,"3",$C$2:$C$158)</f>
        <v>0</v>
      </c>
    </row>
    <row r="5" spans="1:7">
      <c r="A5" s="24">
        <v>4</v>
      </c>
      <c r="B5" s="138"/>
      <c r="E5" s="24">
        <v>4</v>
      </c>
      <c r="F5" s="20">
        <f ca="1">SUMIF($A$2:$A$162,"4",$C$2:$C$158)</f>
        <v>0</v>
      </c>
    </row>
    <row r="6" spans="1:7">
      <c r="A6" s="24">
        <v>5</v>
      </c>
      <c r="B6" s="138"/>
      <c r="E6" s="24">
        <v>5</v>
      </c>
      <c r="F6" s="20">
        <f ca="1">SUMIF($A$2:$A$162,"5",$C$2:$C$158)</f>
        <v>0</v>
      </c>
    </row>
    <row r="7" spans="1:7">
      <c r="A7" s="24">
        <v>6</v>
      </c>
      <c r="B7" s="138"/>
      <c r="E7" s="24">
        <v>6</v>
      </c>
      <c r="F7" s="20">
        <f ca="1">SUMIF($A$2:$A$162,"6",$C$2:$C$158)</f>
        <v>0</v>
      </c>
    </row>
    <row r="8" spans="1:7">
      <c r="A8" s="24">
        <v>7</v>
      </c>
      <c r="B8" s="138"/>
      <c r="E8" s="24">
        <v>7</v>
      </c>
      <c r="F8" s="20">
        <f ca="1">SUMIF($A$2:$A$162,"7",$C$2:$C$158)</f>
        <v>0</v>
      </c>
    </row>
    <row r="9" spans="1:7">
      <c r="A9" s="24">
        <v>8</v>
      </c>
      <c r="B9" s="138"/>
      <c r="E9" s="24">
        <v>8</v>
      </c>
      <c r="F9" s="20">
        <f ca="1">SUMIF($A$2:$A$162,"8",$C$2:$C$158)</f>
        <v>0</v>
      </c>
    </row>
    <row r="10" spans="1:7">
      <c r="A10" s="24">
        <v>9</v>
      </c>
      <c r="B10" s="138"/>
      <c r="E10" s="24">
        <v>9</v>
      </c>
      <c r="F10" s="20">
        <f ca="1">SUMIF($A$2:$A$162,"9",$C$2:$C$158)</f>
        <v>0</v>
      </c>
    </row>
    <row r="11" spans="1:7">
      <c r="A11" s="24">
        <v>10</v>
      </c>
      <c r="B11" s="138"/>
      <c r="E11" s="24">
        <v>10</v>
      </c>
      <c r="F11" s="20">
        <f ca="1">SUMIF($A$2:$A$162,"10",$C$2:$C$158)</f>
        <v>0</v>
      </c>
    </row>
    <row r="12" spans="1:7">
      <c r="A12" s="24">
        <v>11</v>
      </c>
      <c r="B12" s="138"/>
      <c r="E12" s="24">
        <v>11</v>
      </c>
      <c r="F12" s="20">
        <f ca="1">SUMIF($A$2:$A$162,"11",$C$2:$C$158)</f>
        <v>0</v>
      </c>
    </row>
    <row r="13" spans="1:7">
      <c r="A13" s="24">
        <v>12</v>
      </c>
      <c r="B13" s="138"/>
      <c r="E13" s="24">
        <v>12</v>
      </c>
      <c r="F13" s="20">
        <f ca="1">SUMIF($A$2:$A$162,"12",$C$2:$C$158)</f>
        <v>0</v>
      </c>
    </row>
    <row r="14" spans="1:7">
      <c r="B14" s="138"/>
      <c r="C14" s="20">
        <f>SUM(C2:C13)</f>
        <v>0</v>
      </c>
      <c r="E14" s="24" t="s">
        <v>59</v>
      </c>
      <c r="F14" s="20">
        <f ca="1">SUM(F2:F13)</f>
        <v>0</v>
      </c>
    </row>
    <row r="15" spans="1:7">
      <c r="B15" s="138"/>
    </row>
    <row r="16" spans="1:7">
      <c r="B16" s="138"/>
    </row>
    <row r="17" spans="2:2">
      <c r="B17" s="138"/>
    </row>
    <row r="18" spans="2:2">
      <c r="B18" s="138"/>
    </row>
    <row r="19" spans="2:2">
      <c r="B19" s="138"/>
    </row>
    <row r="20" spans="2:2">
      <c r="B20" s="138"/>
    </row>
    <row r="21" spans="2:2">
      <c r="B21" s="138"/>
    </row>
    <row r="22" spans="2:2">
      <c r="B22" s="138"/>
    </row>
    <row r="23" spans="2:2">
      <c r="B23" s="138"/>
    </row>
    <row r="24" spans="2:2">
      <c r="B24" s="138"/>
    </row>
    <row r="25" spans="2:2">
      <c r="B25" s="138"/>
    </row>
    <row r="26" spans="2:2">
      <c r="B26" s="138"/>
    </row>
    <row r="27" spans="2:2">
      <c r="B27" s="138"/>
    </row>
    <row r="28" spans="2:2">
      <c r="B28" s="138"/>
    </row>
    <row r="29" spans="2:2" ht="17.25" customHeight="1">
      <c r="B29" s="138"/>
    </row>
    <row r="30" spans="2:2">
      <c r="B30" s="138"/>
    </row>
    <row r="31" spans="2:2">
      <c r="B31" s="138"/>
    </row>
    <row r="32" spans="2:2" ht="17.25" customHeight="1">
      <c r="B32" s="138"/>
    </row>
    <row r="33" spans="2:2">
      <c r="B33" s="138"/>
    </row>
    <row r="34" spans="2:2">
      <c r="B34" s="138"/>
    </row>
    <row r="35" spans="2:2" ht="17.25" customHeight="1">
      <c r="B35" s="138"/>
    </row>
    <row r="36" spans="2:2">
      <c r="B36" s="138"/>
    </row>
    <row r="37" spans="2:2">
      <c r="B37" s="138"/>
    </row>
    <row r="38" spans="2:2" ht="17.25" customHeight="1">
      <c r="B38" s="138"/>
    </row>
    <row r="39" spans="2:2">
      <c r="B39" s="138"/>
    </row>
    <row r="40" spans="2:2">
      <c r="B40" s="138"/>
    </row>
    <row r="41" spans="2:2" ht="17.25" customHeight="1">
      <c r="B41" s="138"/>
    </row>
    <row r="42" spans="2:2">
      <c r="B42" s="138"/>
    </row>
    <row r="43" spans="2:2">
      <c r="B43" s="138"/>
    </row>
    <row r="44" spans="2:2" ht="17.25" customHeight="1">
      <c r="B44" s="138"/>
    </row>
    <row r="45" spans="2:2" ht="17.25" customHeight="1">
      <c r="B45" s="138"/>
    </row>
    <row r="46" spans="2:2" ht="17.25" customHeight="1">
      <c r="B46" s="138"/>
    </row>
    <row r="47" spans="2:2" ht="17.25" customHeight="1">
      <c r="B47" s="138"/>
    </row>
    <row r="48" spans="2:2">
      <c r="B48" s="138"/>
    </row>
    <row r="49" spans="2:2">
      <c r="B49" s="138"/>
    </row>
    <row r="50" spans="2:2" ht="17.25" customHeight="1">
      <c r="B50" s="138"/>
    </row>
    <row r="51" spans="2:2" ht="17.25" customHeight="1">
      <c r="B51" s="138"/>
    </row>
    <row r="52" spans="2:2" ht="17.25" customHeight="1">
      <c r="B52" s="138"/>
    </row>
    <row r="53" spans="2:2">
      <c r="B53" s="138"/>
    </row>
    <row r="54" spans="2:2">
      <c r="B54" s="138"/>
    </row>
    <row r="55" spans="2:2" ht="17.25" customHeight="1">
      <c r="B55" s="138"/>
    </row>
    <row r="56" spans="2:2" ht="17.25" customHeight="1">
      <c r="B56" s="138"/>
    </row>
    <row r="57" spans="2:2" ht="17.25" customHeight="1">
      <c r="B57" s="138"/>
    </row>
    <row r="58" spans="2:2">
      <c r="B58" s="138"/>
    </row>
    <row r="59" spans="2:2">
      <c r="B59" s="138"/>
    </row>
    <row r="60" spans="2:2" ht="17.25" customHeight="1">
      <c r="B60" s="138"/>
    </row>
    <row r="61" spans="2:2" ht="17.25" customHeight="1">
      <c r="B61" s="138"/>
    </row>
    <row r="62" spans="2:2" ht="17.25" customHeight="1">
      <c r="B62" s="138"/>
    </row>
    <row r="63" spans="2:2">
      <c r="B63" s="138"/>
    </row>
    <row r="64" spans="2:2">
      <c r="B64" s="138"/>
    </row>
    <row r="65" spans="2:2">
      <c r="B65" s="138"/>
    </row>
    <row r="66" spans="2:2">
      <c r="B66" s="138"/>
    </row>
    <row r="67" spans="2:2">
      <c r="B67" s="138"/>
    </row>
    <row r="68" spans="2:2" ht="17.25" customHeight="1">
      <c r="B68" s="138"/>
    </row>
    <row r="69" spans="2:2" ht="17.25" customHeight="1">
      <c r="B69" s="138"/>
    </row>
    <row r="70" spans="2:2" ht="17.25" customHeight="1">
      <c r="B70" s="138"/>
    </row>
    <row r="71" spans="2:2">
      <c r="B71" s="138"/>
    </row>
    <row r="72" spans="2:2">
      <c r="B72" s="138"/>
    </row>
    <row r="73" spans="2:2">
      <c r="B73" s="138"/>
    </row>
    <row r="74" spans="2:2" ht="17.25" customHeight="1">
      <c r="B74" s="138"/>
    </row>
    <row r="75" spans="2:2" ht="17.25" customHeight="1">
      <c r="B75" s="138"/>
    </row>
    <row r="76" spans="2:2" ht="17.25" customHeight="1">
      <c r="B76" s="138"/>
    </row>
    <row r="77" spans="2:2">
      <c r="B77" s="138"/>
    </row>
    <row r="78" spans="2:2">
      <c r="B78" s="138"/>
    </row>
    <row r="79" spans="2:2">
      <c r="B79" s="138"/>
    </row>
    <row r="80" spans="2:2" ht="17.25" customHeight="1">
      <c r="B80" s="138"/>
    </row>
    <row r="81" spans="2:2" ht="17.25" customHeight="1">
      <c r="B81" s="138"/>
    </row>
    <row r="82" spans="2:2" ht="17.25" customHeight="1">
      <c r="B82" s="138"/>
    </row>
    <row r="83" spans="2:2">
      <c r="B83" s="138"/>
    </row>
    <row r="84" spans="2:2">
      <c r="B84" s="138"/>
    </row>
    <row r="85" spans="2:2">
      <c r="B85" s="138"/>
    </row>
    <row r="86" spans="2:2">
      <c r="B86" s="138"/>
    </row>
    <row r="87" spans="2:2">
      <c r="B87" s="138"/>
    </row>
    <row r="88" spans="2:2">
      <c r="B88" s="138"/>
    </row>
    <row r="89" spans="2:2" ht="17.25" customHeight="1">
      <c r="B89" s="138"/>
    </row>
    <row r="90" spans="2:2" ht="17.25" customHeight="1">
      <c r="B90" s="138"/>
    </row>
    <row r="91" spans="2:2" ht="17.25" customHeight="1">
      <c r="B91" s="138"/>
    </row>
    <row r="92" spans="2:2">
      <c r="B92" s="138"/>
    </row>
    <row r="93" spans="2:2">
      <c r="B93" s="138"/>
    </row>
    <row r="94" spans="2:2">
      <c r="B94" s="138"/>
    </row>
    <row r="95" spans="2:2">
      <c r="B95" s="138"/>
    </row>
    <row r="96" spans="2:2">
      <c r="B96" s="138"/>
    </row>
    <row r="97" spans="2:3">
      <c r="B97" s="138"/>
    </row>
    <row r="98" spans="2:3">
      <c r="B98" s="138"/>
    </row>
    <row r="99" spans="2:3">
      <c r="B99" s="138"/>
    </row>
    <row r="100" spans="2:3">
      <c r="B100" s="138"/>
    </row>
    <row r="101" spans="2:3">
      <c r="B101" s="138"/>
    </row>
    <row r="102" spans="2:3">
      <c r="B102" s="138"/>
    </row>
    <row r="103" spans="2:3">
      <c r="B103" s="58"/>
    </row>
    <row r="104" spans="2:3">
      <c r="B104" s="138"/>
    </row>
    <row r="105" spans="2:3">
      <c r="B105" s="138"/>
    </row>
    <row r="106" spans="2:3">
      <c r="B106" s="138"/>
    </row>
    <row r="107" spans="2:3">
      <c r="B107" s="138"/>
    </row>
    <row r="108" spans="2:3">
      <c r="B108" s="58"/>
    </row>
    <row r="109" spans="2:3" ht="17.25" thickBot="1">
      <c r="B109" s="47" t="s">
        <v>53</v>
      </c>
      <c r="C109" s="39">
        <f>SUM(C2:C108)</f>
        <v>0</v>
      </c>
    </row>
    <row r="110" spans="2:3" ht="17.25" thickTop="1"/>
    <row r="118" spans="6:8" ht="18.75" customHeight="1"/>
    <row r="119" spans="6:8">
      <c r="F119" s="60"/>
      <c r="G119" s="60"/>
      <c r="H119" s="60"/>
    </row>
    <row r="120" spans="6:8">
      <c r="F120" s="60"/>
      <c r="G120" s="60"/>
      <c r="H120" s="60"/>
    </row>
    <row r="121" spans="6:8">
      <c r="F121" s="60"/>
      <c r="G121" s="60"/>
      <c r="H121" s="60"/>
    </row>
    <row r="122" spans="6:8">
      <c r="F122" s="60"/>
      <c r="G122" s="60"/>
      <c r="H122" s="60"/>
    </row>
    <row r="123" spans="6:8">
      <c r="F123" s="60"/>
      <c r="G123" s="60"/>
      <c r="H123" s="60"/>
    </row>
    <row r="124" spans="6:8">
      <c r="F124" s="60"/>
    </row>
    <row r="130" spans="2:6">
      <c r="F130" s="20" t="s">
        <v>54</v>
      </c>
    </row>
    <row r="131" spans="2:6">
      <c r="F131" s="20" t="s">
        <v>54</v>
      </c>
    </row>
    <row r="140" spans="2:6">
      <c r="B140" s="61"/>
    </row>
    <row r="141" spans="2:6">
      <c r="B141" s="61"/>
    </row>
    <row r="142" spans="2:6">
      <c r="B142" s="61"/>
    </row>
    <row r="143" spans="2:6">
      <c r="B143" s="61"/>
    </row>
    <row r="144" spans="2:6">
      <c r="B144" s="61"/>
    </row>
    <row r="146" spans="2:2">
      <c r="B146" s="61"/>
    </row>
    <row r="147" spans="2:2">
      <c r="B147" s="61"/>
    </row>
    <row r="148" spans="2:2">
      <c r="B148" s="61"/>
    </row>
    <row r="149" spans="2:2">
      <c r="B149" s="61"/>
    </row>
    <row r="150" spans="2:2">
      <c r="B150" s="61"/>
    </row>
    <row r="151" spans="2:2">
      <c r="B151" s="61"/>
    </row>
    <row r="152" spans="2:2">
      <c r="B152" s="61"/>
    </row>
    <row r="153" spans="2:2">
      <c r="B153" s="61"/>
    </row>
    <row r="154" spans="2:2">
      <c r="B154" s="61"/>
    </row>
  </sheetData>
  <phoneticPr fontId="6" type="noConversion"/>
  <hyperlinks>
    <hyperlink ref="G1" location="統計!A1" display="回統計表" xr:uid="{00000000-0004-0000-0900-000000000000}"/>
  </hyperlinks>
  <printOptions horizontalCentered="1"/>
  <pageMargins left="0.35433070866141736" right="0.35433070866141736" top="0.98425196850393704" bottom="0.98425196850393704" header="0.51181102362204722" footer="0.51181102362204722"/>
  <pageSetup paperSize="9" scale="62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I15"/>
  <sheetViews>
    <sheetView workbookViewId="0">
      <pane xSplit="1" ySplit="1" topLeftCell="B2" activePane="bottomRight" state="frozen"/>
      <selection activeCell="J35" sqref="J35"/>
      <selection pane="topRight" activeCell="J35" sqref="J35"/>
      <selection pane="bottomLeft" activeCell="J35" sqref="J35"/>
      <selection pane="bottomRight" activeCell="J35" sqref="J35"/>
    </sheetView>
  </sheetViews>
  <sheetFormatPr defaultColWidth="8.875" defaultRowHeight="16.5"/>
  <cols>
    <col min="1" max="1" width="9" style="24" customWidth="1"/>
    <col min="2" max="2" width="21.375" style="16" bestFit="1" customWidth="1"/>
    <col min="3" max="3" width="12.625" style="25" customWidth="1"/>
    <col min="4" max="4" width="3.875" style="16" customWidth="1"/>
    <col min="5" max="5" width="8.75" style="24" customWidth="1"/>
    <col min="6" max="6" width="13.125" style="17" customWidth="1"/>
    <col min="7" max="8" width="8.875" style="16" customWidth="1"/>
    <col min="9" max="9" width="8.875" style="36" customWidth="1"/>
    <col min="10" max="16384" width="8.875" style="16"/>
  </cols>
  <sheetData>
    <row r="1" spans="1:9" s="24" customFormat="1" ht="19.5" customHeight="1">
      <c r="A1" s="24" t="s">
        <v>12</v>
      </c>
      <c r="B1" s="24" t="s">
        <v>3</v>
      </c>
      <c r="C1" s="34" t="s">
        <v>4</v>
      </c>
      <c r="E1" s="19" t="s">
        <v>13</v>
      </c>
      <c r="F1" s="32" t="s">
        <v>14</v>
      </c>
      <c r="G1" s="26" t="s">
        <v>18</v>
      </c>
    </row>
    <row r="2" spans="1:9">
      <c r="B2" s="21"/>
      <c r="C2" s="17"/>
      <c r="E2" s="24">
        <v>1</v>
      </c>
      <c r="F2" s="20">
        <f>SUMIF($A$2:$A$9,"1",$C$2:$C$9)</f>
        <v>0</v>
      </c>
      <c r="I2" s="16"/>
    </row>
    <row r="3" spans="1:9">
      <c r="B3" s="18"/>
      <c r="E3" s="24">
        <v>2</v>
      </c>
      <c r="F3" s="20">
        <f>SUMIF($A$2:$A$9,"2",$C$2:$C$9)</f>
        <v>0</v>
      </c>
      <c r="I3" s="16"/>
    </row>
    <row r="4" spans="1:9">
      <c r="E4" s="24">
        <v>3</v>
      </c>
      <c r="F4" s="20">
        <f>SUMIF($A$2:$A$9,"3",$C$2:$C$9)</f>
        <v>0</v>
      </c>
    </row>
    <row r="5" spans="1:9">
      <c r="E5" s="24">
        <v>4</v>
      </c>
      <c r="F5" s="20">
        <f>SUMIF($A$2:$A$9,"4",$C$2:$C$9)</f>
        <v>0</v>
      </c>
    </row>
    <row r="6" spans="1:9">
      <c r="E6" s="24">
        <v>5</v>
      </c>
      <c r="F6" s="20">
        <f>SUMIF($A$2:$A$9,"5",$C$2:$C$9)</f>
        <v>0</v>
      </c>
    </row>
    <row r="7" spans="1:9">
      <c r="E7" s="24">
        <v>6</v>
      </c>
      <c r="F7" s="20">
        <f>SUMIF($A$2:$A$9,"6",$C$2:$C$9)</f>
        <v>0</v>
      </c>
    </row>
    <row r="8" spans="1:9">
      <c r="E8" s="24">
        <v>7</v>
      </c>
      <c r="F8" s="20">
        <f>SUMIF($A$2:$A$9,"7",$C$2:$C$9)</f>
        <v>0</v>
      </c>
    </row>
    <row r="9" spans="1:9">
      <c r="E9" s="24">
        <v>8</v>
      </c>
      <c r="F9" s="20">
        <f>SUMIF($A$2:$A$9,"8",$C$2:$C$9)</f>
        <v>0</v>
      </c>
    </row>
    <row r="10" spans="1:9">
      <c r="E10" s="24">
        <v>9</v>
      </c>
      <c r="F10" s="20">
        <f>SUMIF($A$2:$A$9,"9",$C$2:$C$9)</f>
        <v>0</v>
      </c>
    </row>
    <row r="11" spans="1:9">
      <c r="E11" s="24">
        <v>10</v>
      </c>
      <c r="F11" s="20">
        <f>SUMIF($A$2:$A$9,"10",$C$2:$C$9)</f>
        <v>0</v>
      </c>
    </row>
    <row r="12" spans="1:9">
      <c r="E12" s="24">
        <v>11</v>
      </c>
      <c r="F12" s="20">
        <f>SUMIF($A$2:$A$9,"11",$C$2:$C$9)</f>
        <v>0</v>
      </c>
    </row>
    <row r="13" spans="1:9">
      <c r="E13" s="24">
        <v>12</v>
      </c>
      <c r="F13" s="20">
        <f>SUMIF($A$2:$A$9,"12",$C$2:$C$9)</f>
        <v>0</v>
      </c>
    </row>
    <row r="14" spans="1:9" ht="17.25" thickBot="1">
      <c r="B14" s="47" t="s">
        <v>39</v>
      </c>
      <c r="C14" s="55">
        <f>SUM(C2:C13)</f>
        <v>0</v>
      </c>
      <c r="F14" s="37">
        <f>SUM(F2:F13)</f>
        <v>0</v>
      </c>
    </row>
    <row r="15" spans="1:9" ht="17.25" thickTop="1">
      <c r="F15" s="16"/>
    </row>
  </sheetData>
  <phoneticPr fontId="6" type="noConversion"/>
  <hyperlinks>
    <hyperlink ref="G1" location="統計!A1" display="回統計表" xr:uid="{00000000-0004-0000-0A00-000000000000}"/>
  </hyperlinks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A1:J15"/>
  <sheetViews>
    <sheetView workbookViewId="0">
      <pane xSplit="1" ySplit="1" topLeftCell="B2" activePane="bottomRight" state="frozen"/>
      <selection activeCell="J35" sqref="J35"/>
      <selection pane="topRight" activeCell="J35" sqref="J35"/>
      <selection pane="bottomLeft" activeCell="J35" sqref="J35"/>
      <selection pane="bottomRight" activeCell="J35" sqref="J35"/>
    </sheetView>
  </sheetViews>
  <sheetFormatPr defaultColWidth="8.875" defaultRowHeight="16.5"/>
  <cols>
    <col min="1" max="1" width="7.375" style="24" customWidth="1"/>
    <col min="2" max="2" width="24.5" style="21" bestFit="1" customWidth="1"/>
    <col min="3" max="3" width="15.25" style="25" customWidth="1"/>
    <col min="4" max="4" width="4.625" style="16" customWidth="1"/>
    <col min="5" max="5" width="7.75" style="24" customWidth="1"/>
    <col min="6" max="6" width="11.75" style="17" customWidth="1"/>
    <col min="7" max="8" width="8.875" style="16" customWidth="1"/>
    <col min="9" max="9" width="8.875" style="17" customWidth="1"/>
    <col min="10" max="16384" width="8.875" style="16"/>
  </cols>
  <sheetData>
    <row r="1" spans="1:10" s="24" customFormat="1" ht="19.5" customHeight="1">
      <c r="A1" s="24" t="s">
        <v>40</v>
      </c>
      <c r="B1" s="38" t="s">
        <v>3</v>
      </c>
      <c r="C1" s="34" t="s">
        <v>41</v>
      </c>
      <c r="D1" s="32"/>
      <c r="E1" s="19" t="s">
        <v>42</v>
      </c>
      <c r="F1" s="32" t="s">
        <v>14</v>
      </c>
      <c r="G1" s="26" t="s">
        <v>43</v>
      </c>
      <c r="H1" s="32"/>
      <c r="I1" s="32"/>
      <c r="J1" s="32"/>
    </row>
    <row r="2" spans="1:10">
      <c r="A2" s="24">
        <v>1</v>
      </c>
      <c r="C2" s="25" t="e">
        <f>統計!#REF!</f>
        <v>#REF!</v>
      </c>
      <c r="E2" s="24">
        <v>1</v>
      </c>
      <c r="F2" s="20" t="e">
        <f ca="1">SUMIF($A$2:$A$13,"1",$C$2:$C$9)</f>
        <v>#REF!</v>
      </c>
    </row>
    <row r="3" spans="1:10">
      <c r="A3" s="24">
        <v>2</v>
      </c>
      <c r="C3" s="25" t="e">
        <f>統計!#REF!</f>
        <v>#REF!</v>
      </c>
      <c r="E3" s="24">
        <v>2</v>
      </c>
      <c r="F3" s="20" t="e">
        <f ca="1">SUMIF($A$2:$A$13,"2",$C$2:$C$9)</f>
        <v>#REF!</v>
      </c>
    </row>
    <row r="4" spans="1:10">
      <c r="A4" s="24">
        <v>3</v>
      </c>
      <c r="C4" s="25" t="e">
        <f>統計!#REF!</f>
        <v>#REF!</v>
      </c>
      <c r="E4" s="24">
        <v>3</v>
      </c>
      <c r="F4" s="20" t="e">
        <f ca="1">SUMIF($A$2:$A$13,"3",$C$2:$C$9)</f>
        <v>#REF!</v>
      </c>
    </row>
    <row r="5" spans="1:10">
      <c r="A5" s="24">
        <v>4</v>
      </c>
      <c r="C5" s="25" t="e">
        <f>統計!#REF!</f>
        <v>#REF!</v>
      </c>
      <c r="E5" s="24">
        <v>4</v>
      </c>
      <c r="F5" s="20" t="e">
        <f ca="1">SUMIF($A$2:$A$13,"4",$C$2:$C$9)</f>
        <v>#REF!</v>
      </c>
    </row>
    <row r="6" spans="1:10">
      <c r="A6" s="24">
        <v>5</v>
      </c>
      <c r="C6" s="25" t="e">
        <f>統計!#REF!</f>
        <v>#REF!</v>
      </c>
      <c r="E6" s="24">
        <v>5</v>
      </c>
      <c r="F6" s="20" t="e">
        <f ca="1">SUMIF($A$2:$A$13,"5",$C$2:$C$9)</f>
        <v>#REF!</v>
      </c>
    </row>
    <row r="7" spans="1:10">
      <c r="A7" s="24">
        <v>6</v>
      </c>
      <c r="C7" s="25" t="e">
        <f>統計!#REF!</f>
        <v>#REF!</v>
      </c>
      <c r="E7" s="24">
        <v>6</v>
      </c>
      <c r="F7" s="20" t="e">
        <f ca="1">SUMIF($A$2:$A$13,"6",$C$2:$C$9)</f>
        <v>#REF!</v>
      </c>
    </row>
    <row r="8" spans="1:10">
      <c r="A8" s="24">
        <v>7</v>
      </c>
      <c r="C8" s="25" t="e">
        <f>統計!#REF!</f>
        <v>#REF!</v>
      </c>
      <c r="E8" s="24">
        <v>7</v>
      </c>
      <c r="F8" s="20" t="e">
        <f ca="1">SUMIF($A$2:$A$13,"7",$C$2:$C$9)</f>
        <v>#REF!</v>
      </c>
    </row>
    <row r="9" spans="1:10">
      <c r="A9" s="24">
        <v>8</v>
      </c>
      <c r="C9" s="25" t="e">
        <f>統計!#REF!</f>
        <v>#REF!</v>
      </c>
      <c r="E9" s="24">
        <v>8</v>
      </c>
      <c r="F9" s="20" t="e">
        <f ca="1">SUMIF($A$2:$A$13,"8",$C$2:$C$9)</f>
        <v>#REF!</v>
      </c>
    </row>
    <row r="10" spans="1:10">
      <c r="A10" s="24">
        <v>9</v>
      </c>
      <c r="C10" s="25" t="e">
        <f>統計!#REF!</f>
        <v>#REF!</v>
      </c>
      <c r="E10" s="24">
        <v>9</v>
      </c>
      <c r="F10" s="20" t="e">
        <f ca="1">SUMIF($A$2:$A$13,"9",$C$2:$C$9)</f>
        <v>#REF!</v>
      </c>
    </row>
    <row r="11" spans="1:10">
      <c r="A11" s="24">
        <v>10</v>
      </c>
      <c r="C11" s="25" t="e">
        <f>統計!#REF!</f>
        <v>#REF!</v>
      </c>
      <c r="E11" s="24">
        <v>10</v>
      </c>
      <c r="F11" s="20" t="e">
        <f ca="1">SUMIF($A$2:$A$13,"10",$C$2:$C$9)</f>
        <v>#REF!</v>
      </c>
    </row>
    <row r="12" spans="1:10">
      <c r="A12" s="24">
        <v>11</v>
      </c>
      <c r="C12" s="25" t="e">
        <f>統計!#REF!</f>
        <v>#REF!</v>
      </c>
      <c r="E12" s="24">
        <v>11</v>
      </c>
      <c r="F12" s="20" t="e">
        <f ca="1">SUMIF($A$2:$A$13,"11",$C$2:$C$9)</f>
        <v>#REF!</v>
      </c>
    </row>
    <row r="13" spans="1:10">
      <c r="A13" s="24">
        <v>12</v>
      </c>
      <c r="C13" s="25" t="e">
        <f>統計!#REF!</f>
        <v>#REF!</v>
      </c>
      <c r="E13" s="24">
        <v>12</v>
      </c>
      <c r="F13" s="20" t="e">
        <f ca="1">SUMIF($A$2:$A$13,"12",$C$2:$C$9)</f>
        <v>#REF!</v>
      </c>
    </row>
    <row r="14" spans="1:10" ht="17.25" thickBot="1">
      <c r="B14" s="47" t="s">
        <v>39</v>
      </c>
      <c r="C14" s="55" t="e">
        <f>SUM(C2:C13)</f>
        <v>#REF!</v>
      </c>
      <c r="F14" s="37" t="e">
        <f ca="1">SUM(F2:F13)</f>
        <v>#REF!</v>
      </c>
    </row>
    <row r="15" spans="1:10" ht="17.25" thickTop="1"/>
  </sheetData>
  <phoneticPr fontId="6" type="noConversion"/>
  <hyperlinks>
    <hyperlink ref="G1" location="統計!A1" display="回統計表" xr:uid="{00000000-0004-0000-0B00-000000000000}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7" orientation="portrait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pageSetUpPr fitToPage="1"/>
  </sheetPr>
  <dimension ref="A1:I15"/>
  <sheetViews>
    <sheetView workbookViewId="0">
      <pane xSplit="1" ySplit="1" topLeftCell="B2" activePane="bottomRight" state="frozen"/>
      <selection activeCell="J35" sqref="J35"/>
      <selection pane="topRight" activeCell="J35" sqref="J35"/>
      <selection pane="bottomLeft" activeCell="J35" sqref="J35"/>
      <selection pane="bottomRight" activeCell="J35" sqref="J35"/>
    </sheetView>
  </sheetViews>
  <sheetFormatPr defaultColWidth="8.875" defaultRowHeight="16.5"/>
  <cols>
    <col min="1" max="1" width="9" style="24" customWidth="1"/>
    <col min="2" max="2" width="21.75" style="21" customWidth="1"/>
    <col min="3" max="3" width="14.875" style="25" customWidth="1"/>
    <col min="4" max="4" width="4.125" style="16" customWidth="1"/>
    <col min="5" max="5" width="10.125" style="16" customWidth="1"/>
    <col min="6" max="6" width="11.125" style="17" customWidth="1"/>
    <col min="7" max="8" width="8.875" style="16" customWidth="1"/>
    <col min="9" max="9" width="8.875" style="17" customWidth="1"/>
    <col min="10" max="11" width="8.875" style="16" customWidth="1"/>
    <col min="12" max="16384" width="8.875" style="16"/>
  </cols>
  <sheetData>
    <row r="1" spans="1:9" s="24" customFormat="1" ht="19.5" customHeight="1">
      <c r="A1" s="24" t="s">
        <v>12</v>
      </c>
      <c r="B1" s="19" t="s">
        <v>3</v>
      </c>
      <c r="C1" s="34" t="s">
        <v>4</v>
      </c>
      <c r="D1" s="32"/>
      <c r="E1" s="19" t="s">
        <v>13</v>
      </c>
      <c r="F1" s="32" t="s">
        <v>14</v>
      </c>
      <c r="G1" s="26" t="s">
        <v>18</v>
      </c>
      <c r="I1" s="32"/>
    </row>
    <row r="2" spans="1:9">
      <c r="A2" s="24">
        <v>1</v>
      </c>
      <c r="B2" s="18"/>
      <c r="C2" s="25" t="e">
        <f>統計!#REF!</f>
        <v>#REF!</v>
      </c>
      <c r="E2" s="16">
        <v>1</v>
      </c>
      <c r="F2" s="20" t="e">
        <f>SUMIF($A$2:$A$9,"1",$C$2:$C$9)</f>
        <v>#REF!</v>
      </c>
    </row>
    <row r="3" spans="1:9">
      <c r="A3" s="24">
        <v>2</v>
      </c>
      <c r="B3" s="18"/>
      <c r="E3" s="16">
        <v>2</v>
      </c>
      <c r="F3" s="20">
        <f>SUMIF($A$2:$A$9,"2",$C$2:$C$9)</f>
        <v>0</v>
      </c>
    </row>
    <row r="4" spans="1:9">
      <c r="A4" s="24">
        <v>3</v>
      </c>
      <c r="B4" s="18"/>
      <c r="E4" s="16">
        <v>3</v>
      </c>
      <c r="F4" s="20">
        <f>SUMIF($A$2:$A$9,"3",$C$2:$C$9)</f>
        <v>0</v>
      </c>
    </row>
    <row r="5" spans="1:9">
      <c r="A5" s="24">
        <v>4</v>
      </c>
      <c r="B5" s="18"/>
      <c r="E5" s="16">
        <v>4</v>
      </c>
      <c r="F5" s="20">
        <f>SUMIF($A$2:$A$9,"4",$C$2:$C$9)</f>
        <v>0</v>
      </c>
    </row>
    <row r="6" spans="1:9">
      <c r="A6" s="24">
        <v>5</v>
      </c>
      <c r="B6" s="18"/>
      <c r="E6" s="16">
        <v>5</v>
      </c>
      <c r="F6" s="20">
        <f>SUMIF($A$2:$A$9,"5",$C$2:$C$9)</f>
        <v>0</v>
      </c>
    </row>
    <row r="7" spans="1:9">
      <c r="A7" s="24">
        <v>6</v>
      </c>
      <c r="B7" s="18"/>
      <c r="E7" s="16">
        <v>6</v>
      </c>
      <c r="F7" s="20">
        <f>SUMIF($A$2:$A$9,"6",$C$2:$C$9)</f>
        <v>0</v>
      </c>
    </row>
    <row r="8" spans="1:9">
      <c r="A8" s="24">
        <v>7</v>
      </c>
      <c r="B8" s="18"/>
      <c r="E8" s="16">
        <v>7</v>
      </c>
      <c r="F8" s="20">
        <f>SUMIF($A$2:$A$9,"7",$C$2:$C$9)</f>
        <v>0</v>
      </c>
    </row>
    <row r="9" spans="1:9">
      <c r="A9" s="24">
        <v>8</v>
      </c>
      <c r="B9" s="18"/>
      <c r="E9" s="16">
        <v>8</v>
      </c>
      <c r="F9" s="20">
        <f>SUMIF($A$2:$A$9,"8",$C$2:$C$9)</f>
        <v>0</v>
      </c>
    </row>
    <row r="10" spans="1:9">
      <c r="A10" s="24">
        <v>9</v>
      </c>
      <c r="B10" s="16"/>
      <c r="C10" s="16"/>
      <c r="E10" s="16">
        <v>9</v>
      </c>
      <c r="F10" s="20">
        <f>SUMIF($A$2:$A$9,"9",$C$2:$C$9)</f>
        <v>0</v>
      </c>
    </row>
    <row r="11" spans="1:9">
      <c r="A11" s="24">
        <v>10</v>
      </c>
      <c r="E11" s="16">
        <v>10</v>
      </c>
      <c r="F11" s="20">
        <f>SUMIF($A$2:$A$9,"10",$C$2:$C$9)</f>
        <v>0</v>
      </c>
    </row>
    <row r="12" spans="1:9">
      <c r="A12" s="24">
        <v>11</v>
      </c>
      <c r="E12" s="16">
        <v>11</v>
      </c>
      <c r="F12" s="20">
        <f>SUMIF($A$2:$A$9,"11",$C$2:$C$9)</f>
        <v>0</v>
      </c>
    </row>
    <row r="13" spans="1:9">
      <c r="A13" s="24">
        <v>12</v>
      </c>
      <c r="E13" s="16">
        <v>12</v>
      </c>
      <c r="F13" s="20">
        <f>SUMIF($A$2:$A$9,"12",$C$2:$C$9)</f>
        <v>0</v>
      </c>
    </row>
    <row r="14" spans="1:9" ht="17.25" thickBot="1">
      <c r="B14" s="47" t="s">
        <v>39</v>
      </c>
      <c r="C14" s="55" t="e">
        <f>SUM(C2:C13)</f>
        <v>#REF!</v>
      </c>
      <c r="F14" s="37" t="e">
        <f>SUM(F2:F13)</f>
        <v>#REF!</v>
      </c>
    </row>
    <row r="15" spans="1:9" ht="17.25" thickTop="1"/>
  </sheetData>
  <phoneticPr fontId="6" type="noConversion"/>
  <hyperlinks>
    <hyperlink ref="G1" location="統計!A1" display="回統計表" xr:uid="{00000000-0004-0000-0C00-000000000000}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7" orientation="portrait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pageSetUpPr fitToPage="1"/>
  </sheetPr>
  <dimension ref="A1:G15"/>
  <sheetViews>
    <sheetView workbookViewId="0">
      <pane ySplit="1" topLeftCell="A2" activePane="bottomLeft" state="frozen"/>
      <selection activeCell="J35" sqref="J35"/>
      <selection pane="bottomLeft" activeCell="J35" sqref="J35"/>
    </sheetView>
  </sheetViews>
  <sheetFormatPr defaultColWidth="8.875" defaultRowHeight="16.5"/>
  <cols>
    <col min="1" max="1" width="8.625" style="24" customWidth="1"/>
    <col min="2" max="2" width="22.25" style="21" customWidth="1"/>
    <col min="3" max="3" width="16.125" style="16" customWidth="1"/>
    <col min="4" max="4" width="7.375" style="16" customWidth="1"/>
    <col min="5" max="5" width="7.625" style="24" customWidth="1"/>
    <col min="6" max="6" width="11" style="17" customWidth="1"/>
    <col min="7" max="16384" width="8.875" style="16"/>
  </cols>
  <sheetData>
    <row r="1" spans="1:7" s="24" customFormat="1" ht="19.5" customHeight="1">
      <c r="A1" s="24" t="s">
        <v>13</v>
      </c>
      <c r="B1" s="19" t="s">
        <v>3</v>
      </c>
      <c r="C1" s="24" t="s">
        <v>4</v>
      </c>
      <c r="E1" s="19" t="s">
        <v>13</v>
      </c>
      <c r="F1" s="32" t="s">
        <v>14</v>
      </c>
      <c r="G1" s="26" t="s">
        <v>18</v>
      </c>
    </row>
    <row r="2" spans="1:7">
      <c r="A2" s="24">
        <v>1</v>
      </c>
      <c r="C2" s="17" t="e">
        <f>統計!#REF!</f>
        <v>#REF!</v>
      </c>
      <c r="E2" s="24">
        <v>1</v>
      </c>
      <c r="F2" s="20" t="e">
        <f>SUMIF($A$2:$A$9,"1",$C$2:$C$9)</f>
        <v>#REF!</v>
      </c>
    </row>
    <row r="3" spans="1:7">
      <c r="A3" s="24">
        <v>2</v>
      </c>
      <c r="C3" s="17" t="e">
        <f>統計!#REF!</f>
        <v>#REF!</v>
      </c>
      <c r="E3" s="24">
        <v>2</v>
      </c>
      <c r="F3" s="20" t="e">
        <f>SUMIF($A$2:$A$9,"2",$C$2:$C$9)</f>
        <v>#REF!</v>
      </c>
    </row>
    <row r="4" spans="1:7">
      <c r="A4" s="24">
        <v>3</v>
      </c>
      <c r="B4" s="21" t="s">
        <v>112</v>
      </c>
      <c r="C4" s="17" t="e">
        <f>統計!#REF!</f>
        <v>#REF!</v>
      </c>
      <c r="E4" s="24">
        <v>3</v>
      </c>
      <c r="F4" s="20" t="e">
        <f>SUMIF($A$2:$A$9,"3",$C$2:$C$9)</f>
        <v>#REF!</v>
      </c>
    </row>
    <row r="5" spans="1:7">
      <c r="A5" s="24">
        <v>4</v>
      </c>
      <c r="C5" s="17" t="e">
        <f>統計!#REF!</f>
        <v>#REF!</v>
      </c>
      <c r="E5" s="24">
        <v>4</v>
      </c>
      <c r="F5" s="20" t="e">
        <f>SUMIF($A$2:$A$9,"4",$C$2:$C$9)</f>
        <v>#REF!</v>
      </c>
    </row>
    <row r="6" spans="1:7">
      <c r="A6" s="24">
        <v>5</v>
      </c>
      <c r="C6" s="17" t="e">
        <f>統計!#REF!</f>
        <v>#REF!</v>
      </c>
      <c r="E6" s="24">
        <v>5</v>
      </c>
      <c r="F6" s="20" t="e">
        <f>SUMIF($A$2:$A$9,"5",$C$2:$C$9)</f>
        <v>#REF!</v>
      </c>
    </row>
    <row r="7" spans="1:7">
      <c r="A7" s="24">
        <v>6</v>
      </c>
      <c r="C7" s="17" t="e">
        <f>統計!#REF!</f>
        <v>#REF!</v>
      </c>
      <c r="E7" s="24">
        <v>6</v>
      </c>
      <c r="F7" s="20" t="e">
        <f>SUMIF($A$2:$A$9,"6",$C$2:$C$9)</f>
        <v>#REF!</v>
      </c>
    </row>
    <row r="8" spans="1:7">
      <c r="A8" s="24">
        <v>7</v>
      </c>
      <c r="C8" s="17" t="e">
        <f>統計!#REF!</f>
        <v>#REF!</v>
      </c>
      <c r="E8" s="24">
        <v>7</v>
      </c>
      <c r="F8" s="20" t="e">
        <f>SUMIF($A$2:$A$9,"7",$C$2:$C$9)</f>
        <v>#REF!</v>
      </c>
    </row>
    <row r="9" spans="1:7">
      <c r="A9" s="24">
        <v>8</v>
      </c>
      <c r="C9" s="17" t="e">
        <f>統計!#REF!</f>
        <v>#REF!</v>
      </c>
      <c r="E9" s="24">
        <v>8</v>
      </c>
      <c r="F9" s="20" t="e">
        <f>SUMIF($A$2:$A$9,"8",$C$2:$C$9)</f>
        <v>#REF!</v>
      </c>
    </row>
    <row r="10" spans="1:7">
      <c r="A10" s="24">
        <v>9</v>
      </c>
      <c r="B10" s="18"/>
      <c r="C10" s="17" t="e">
        <f>統計!#REF!</f>
        <v>#REF!</v>
      </c>
      <c r="E10" s="24">
        <v>9</v>
      </c>
      <c r="F10" s="20">
        <f>SUMIF($A$2:$A$9,"9",$C$2:$C$9)</f>
        <v>0</v>
      </c>
    </row>
    <row r="11" spans="1:7">
      <c r="A11" s="24">
        <v>10</v>
      </c>
      <c r="C11" s="17" t="e">
        <f>統計!#REF!</f>
        <v>#REF!</v>
      </c>
      <c r="E11" s="24">
        <v>10</v>
      </c>
      <c r="F11" s="20">
        <f>SUMIF($A$2:$A$9,"10",$C$2:$C$9)</f>
        <v>0</v>
      </c>
    </row>
    <row r="12" spans="1:7">
      <c r="A12" s="24">
        <v>11</v>
      </c>
      <c r="C12" s="17" t="e">
        <f>統計!#REF!</f>
        <v>#REF!</v>
      </c>
      <c r="E12" s="24">
        <v>11</v>
      </c>
      <c r="F12" s="20">
        <f>SUMIF($A$2:$A$9,"11",$C$2:$C$9)</f>
        <v>0</v>
      </c>
    </row>
    <row r="13" spans="1:7">
      <c r="A13" s="24">
        <v>12</v>
      </c>
      <c r="C13" s="17" t="e">
        <f>統計!#REF!</f>
        <v>#REF!</v>
      </c>
      <c r="E13" s="24">
        <v>12</v>
      </c>
      <c r="F13" s="20">
        <f>SUMIF($A$2:$A$9,"12",$C$2:$C$9)</f>
        <v>0</v>
      </c>
    </row>
    <row r="14" spans="1:7" ht="17.25" thickBot="1">
      <c r="B14" s="47" t="s">
        <v>39</v>
      </c>
      <c r="C14" s="55" t="e">
        <f>SUM(C2:C13)</f>
        <v>#REF!</v>
      </c>
      <c r="F14" s="37" t="e">
        <f>SUM(F2:F13)</f>
        <v>#REF!</v>
      </c>
    </row>
    <row r="15" spans="1:7" ht="17.25" thickTop="1"/>
  </sheetData>
  <phoneticPr fontId="3" type="noConversion"/>
  <hyperlinks>
    <hyperlink ref="G1" location="統計!A1" display="回統計表" xr:uid="{00000000-0004-0000-0D00-000000000000}"/>
  </hyperlink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G15"/>
  <sheetViews>
    <sheetView workbookViewId="0">
      <pane ySplit="1" topLeftCell="A2" activePane="bottomLeft" state="frozen"/>
      <selection activeCell="J35" sqref="J35"/>
      <selection pane="bottomLeft" activeCell="J35" sqref="J35"/>
    </sheetView>
  </sheetViews>
  <sheetFormatPr defaultColWidth="8.875" defaultRowHeight="18" customHeight="1"/>
  <cols>
    <col min="1" max="1" width="7.875" style="3" customWidth="1"/>
    <col min="2" max="2" width="22.125" style="3" customWidth="1"/>
    <col min="3" max="3" width="12.375" style="3" customWidth="1"/>
    <col min="4" max="4" width="5.875" style="1" customWidth="1"/>
    <col min="5" max="6" width="10.125" style="1" customWidth="1"/>
    <col min="7" max="7" width="10.625" style="1" customWidth="1"/>
    <col min="8" max="16384" width="8.875" style="1"/>
  </cols>
  <sheetData>
    <row r="1" spans="1:7" s="2" customFormat="1" ht="18" customHeight="1">
      <c r="A1" s="24" t="s">
        <v>13</v>
      </c>
      <c r="B1" s="19" t="s">
        <v>3</v>
      </c>
      <c r="C1" s="24" t="s">
        <v>44</v>
      </c>
      <c r="D1" s="24"/>
      <c r="E1" s="19" t="s">
        <v>13</v>
      </c>
      <c r="F1" s="32" t="s">
        <v>14</v>
      </c>
      <c r="G1" s="26" t="s">
        <v>18</v>
      </c>
    </row>
    <row r="2" spans="1:7" ht="18" customHeight="1">
      <c r="A2" s="24"/>
      <c r="B2" s="21"/>
      <c r="C2" s="17"/>
      <c r="D2" s="16"/>
      <c r="E2" s="24">
        <v>1</v>
      </c>
      <c r="F2" s="20">
        <f>SUMIF($A$2:$A$9,"1",$C$2:$C$9)</f>
        <v>0</v>
      </c>
    </row>
    <row r="3" spans="1:7" ht="18" customHeight="1">
      <c r="A3" s="24"/>
      <c r="B3" s="21"/>
      <c r="C3" s="17"/>
      <c r="D3" s="16"/>
      <c r="E3" s="24">
        <v>2</v>
      </c>
      <c r="F3" s="20">
        <f>SUMIF($A$2:$A$9,"2",$C$2:$C$9)</f>
        <v>0</v>
      </c>
    </row>
    <row r="4" spans="1:7" ht="18" customHeight="1">
      <c r="A4" s="24"/>
      <c r="B4" s="21"/>
      <c r="C4" s="17"/>
      <c r="D4" s="16"/>
      <c r="E4" s="24">
        <v>3</v>
      </c>
      <c r="F4" s="20">
        <f>SUMIF($A$2:$A$9,"3",$C$2:$C$9)</f>
        <v>0</v>
      </c>
    </row>
    <row r="5" spans="1:7" ht="18" customHeight="1">
      <c r="A5" s="24"/>
      <c r="B5" s="21"/>
      <c r="C5" s="17"/>
      <c r="D5" s="16"/>
      <c r="E5" s="24">
        <v>4</v>
      </c>
      <c r="F5" s="20">
        <f>SUMIF($A$2:$A$9,"4",$C$2:$C$9)</f>
        <v>0</v>
      </c>
    </row>
    <row r="6" spans="1:7" ht="18" customHeight="1">
      <c r="A6" s="24"/>
      <c r="B6" s="21"/>
      <c r="C6" s="17"/>
      <c r="D6" s="16"/>
      <c r="E6" s="24">
        <v>5</v>
      </c>
      <c r="F6" s="20">
        <f>SUMIF($A$2:$A$9,"5",$C$2:$C$9)</f>
        <v>0</v>
      </c>
    </row>
    <row r="7" spans="1:7" ht="18" customHeight="1">
      <c r="A7" s="24"/>
      <c r="B7" s="21"/>
      <c r="C7" s="17"/>
      <c r="D7" s="16"/>
      <c r="E7" s="24">
        <v>6</v>
      </c>
      <c r="F7" s="20">
        <f>SUMIF($A$2:$A$9,"6",$C$2:$C$9)</f>
        <v>0</v>
      </c>
    </row>
    <row r="8" spans="1:7" ht="18" customHeight="1">
      <c r="A8" s="24"/>
      <c r="B8" s="21"/>
      <c r="C8" s="17"/>
      <c r="D8" s="16"/>
      <c r="E8" s="24">
        <v>7</v>
      </c>
      <c r="F8" s="20">
        <f>SUMIF($A$2:$A$9,"7",$C$2:$C$9)</f>
        <v>0</v>
      </c>
    </row>
    <row r="9" spans="1:7" ht="18" customHeight="1">
      <c r="A9" s="24"/>
      <c r="B9" s="21"/>
      <c r="C9" s="17"/>
      <c r="D9" s="16"/>
      <c r="E9" s="24">
        <v>8</v>
      </c>
      <c r="F9" s="20">
        <f>SUMIF($A$2:$A$9,"8",$C$2:$C$9)</f>
        <v>0</v>
      </c>
    </row>
    <row r="10" spans="1:7" ht="18" customHeight="1">
      <c r="A10" s="24"/>
      <c r="B10" s="18"/>
      <c r="C10" s="56"/>
      <c r="D10" s="16"/>
      <c r="E10" s="24">
        <v>9</v>
      </c>
      <c r="F10" s="20">
        <f>SUMIF($A$2:$A$9,"9",$C$2:$C$9)</f>
        <v>0</v>
      </c>
    </row>
    <row r="11" spans="1:7" ht="18" customHeight="1">
      <c r="A11" s="24"/>
      <c r="B11" s="21"/>
      <c r="C11" s="16"/>
      <c r="D11" s="16"/>
      <c r="E11" s="24">
        <v>10</v>
      </c>
      <c r="F11" s="20">
        <f>SUMIF($A$2:$A$9,"10",$C$2:$C$9)</f>
        <v>0</v>
      </c>
    </row>
    <row r="12" spans="1:7" ht="18" customHeight="1">
      <c r="A12" s="24"/>
      <c r="B12" s="21"/>
      <c r="C12" s="16"/>
      <c r="D12" s="16"/>
      <c r="E12" s="24">
        <v>11</v>
      </c>
      <c r="F12" s="20">
        <f>SUMIF($A$2:$A$9,"11",$C$2:$C$9)</f>
        <v>0</v>
      </c>
    </row>
    <row r="13" spans="1:7" ht="18" customHeight="1">
      <c r="A13" s="24"/>
      <c r="B13" s="21"/>
      <c r="C13" s="16"/>
      <c r="D13" s="16"/>
      <c r="E13" s="24">
        <v>12</v>
      </c>
      <c r="F13" s="20">
        <f>SUMIF($A$2:$A$9,"12",$C$2:$C$9)</f>
        <v>0</v>
      </c>
    </row>
    <row r="14" spans="1:7" ht="18" customHeight="1" thickBot="1">
      <c r="A14" s="24"/>
      <c r="B14" s="47" t="s">
        <v>39</v>
      </c>
      <c r="C14" s="55">
        <f>SUM(C2:C13)</f>
        <v>0</v>
      </c>
      <c r="D14" s="16"/>
      <c r="E14" s="24"/>
      <c r="F14" s="37">
        <f>SUM(F2:F13)</f>
        <v>0</v>
      </c>
    </row>
    <row r="15" spans="1:7" ht="18" customHeight="1" thickTop="1"/>
  </sheetData>
  <phoneticPr fontId="3" type="noConversion"/>
  <hyperlinks>
    <hyperlink ref="G1" location="統計!A1" display="回統計表" xr:uid="{00000000-0004-0000-0E00-000000000000}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pageSetUpPr fitToPage="1"/>
  </sheetPr>
  <dimension ref="A1:I95"/>
  <sheetViews>
    <sheetView workbookViewId="0">
      <pane xSplit="3" ySplit="1" topLeftCell="D2" activePane="bottomRight" state="frozen"/>
      <selection activeCell="J35" sqref="J35"/>
      <selection pane="topRight" activeCell="J35" sqref="J35"/>
      <selection pane="bottomLeft" activeCell="J35" sqref="J35"/>
      <selection pane="bottomRight" activeCell="J35" sqref="J35"/>
    </sheetView>
  </sheetViews>
  <sheetFormatPr defaultColWidth="8.875" defaultRowHeight="16.5"/>
  <cols>
    <col min="1" max="1" width="7.875" style="62" customWidth="1"/>
    <col min="2" max="2" width="62.5" style="71" bestFit="1" customWidth="1"/>
    <col min="3" max="3" width="11.75" style="105" bestFit="1" customWidth="1"/>
    <col min="4" max="4" width="3.375" style="67" customWidth="1"/>
    <col min="5" max="5" width="7.5" style="62" customWidth="1"/>
    <col min="6" max="6" width="12.625" style="66" bestFit="1" customWidth="1"/>
    <col min="7" max="8" width="8.875" style="67" customWidth="1"/>
    <col min="9" max="9" width="8.875" style="66" customWidth="1"/>
    <col min="10" max="16384" width="8.875" style="67"/>
  </cols>
  <sheetData>
    <row r="1" spans="1:7" s="62" customFormat="1">
      <c r="A1" s="62" t="s">
        <v>12</v>
      </c>
      <c r="B1" s="63" t="s">
        <v>3</v>
      </c>
      <c r="C1" s="104" t="s">
        <v>34</v>
      </c>
      <c r="E1" s="63" t="s">
        <v>13</v>
      </c>
      <c r="F1" s="57" t="s">
        <v>14</v>
      </c>
      <c r="G1" s="64" t="s">
        <v>18</v>
      </c>
    </row>
    <row r="2" spans="1:7">
      <c r="B2" s="65"/>
      <c r="C2" s="68"/>
      <c r="E2" s="62">
        <v>1</v>
      </c>
      <c r="F2" s="68">
        <f>SUMIF($A$2:$A$22,"1",$C$2:$C$22)</f>
        <v>0</v>
      </c>
    </row>
    <row r="3" spans="1:7">
      <c r="B3" s="65"/>
      <c r="C3" s="68"/>
      <c r="E3" s="62">
        <v>2</v>
      </c>
      <c r="F3" s="68">
        <f>SUMIF($A$2:$A$22,"2",$C$2:$C$22)</f>
        <v>0</v>
      </c>
    </row>
    <row r="4" spans="1:7">
      <c r="B4" s="65"/>
      <c r="C4" s="68"/>
      <c r="E4" s="62">
        <v>3</v>
      </c>
      <c r="F4" s="68">
        <f>SUMIF($A$2:$A$22,"3",$C$2:$C$22)</f>
        <v>0</v>
      </c>
    </row>
    <row r="5" spans="1:7">
      <c r="B5" s="65"/>
      <c r="C5" s="68"/>
      <c r="E5" s="62">
        <v>4</v>
      </c>
      <c r="F5" s="68">
        <f>SUMIF($A$2:$A$22,"4",$C$2:$C$22)</f>
        <v>0</v>
      </c>
    </row>
    <row r="6" spans="1:7">
      <c r="B6" s="65"/>
      <c r="C6" s="68"/>
      <c r="E6" s="62">
        <v>5</v>
      </c>
      <c r="F6" s="68">
        <f>SUMIF($A$2:$A$22,"5",$C$2:$C$22)</f>
        <v>0</v>
      </c>
    </row>
    <row r="7" spans="1:7">
      <c r="B7" s="65"/>
      <c r="C7" s="68"/>
      <c r="E7" s="62">
        <v>6</v>
      </c>
      <c r="F7" s="68">
        <f>SUMIF($A$2:$A$22,"6",$C$2:$C$22)</f>
        <v>0</v>
      </c>
    </row>
    <row r="8" spans="1:7">
      <c r="B8" s="65"/>
      <c r="C8" s="68"/>
      <c r="E8" s="62">
        <v>7</v>
      </c>
      <c r="F8" s="68">
        <f>SUMIF($A$2:$A$22,"7",$C$2:$C$22)</f>
        <v>0</v>
      </c>
    </row>
    <row r="9" spans="1:7">
      <c r="B9" s="65"/>
      <c r="C9" s="68"/>
      <c r="E9" s="62">
        <v>8</v>
      </c>
      <c r="F9" s="68">
        <f>SUMIF($A$2:$A$22,"8",$C$2:$C$22)</f>
        <v>0</v>
      </c>
    </row>
    <row r="10" spans="1:7">
      <c r="B10" s="65"/>
      <c r="C10" s="68"/>
      <c r="E10" s="62">
        <v>9</v>
      </c>
      <c r="F10" s="68">
        <f>SUMIF($A$2:$A$22,"9",$C$2:$C$22)</f>
        <v>0</v>
      </c>
    </row>
    <row r="11" spans="1:7">
      <c r="B11" s="65"/>
      <c r="C11" s="68"/>
      <c r="E11" s="62">
        <v>10</v>
      </c>
      <c r="F11" s="68">
        <f>SUMIF($A$2:$A$22,"10",$C$2:$C$22)</f>
        <v>0</v>
      </c>
    </row>
    <row r="12" spans="1:7">
      <c r="B12" s="65"/>
      <c r="C12" s="68"/>
      <c r="E12" s="62">
        <v>11</v>
      </c>
      <c r="F12" s="68">
        <f>SUMIF($A$2:$A$22,"11",$C$2:$C$22)</f>
        <v>0</v>
      </c>
    </row>
    <row r="13" spans="1:7">
      <c r="B13" s="65"/>
      <c r="C13" s="68"/>
      <c r="E13" s="62">
        <v>12</v>
      </c>
      <c r="F13" s="68">
        <f>SUMIF($A$2:$A$22,"12",$C$2:$C$22)</f>
        <v>0</v>
      </c>
    </row>
    <row r="14" spans="1:7" ht="17.25" thickBot="1">
      <c r="B14" s="65"/>
      <c r="C14" s="68"/>
      <c r="F14" s="70">
        <f>SUM(F2:F13)</f>
        <v>0</v>
      </c>
    </row>
    <row r="15" spans="1:7" ht="17.25" thickTop="1">
      <c r="B15" s="65"/>
    </row>
    <row r="16" spans="1:7">
      <c r="B16" s="65"/>
      <c r="C16" s="68"/>
      <c r="F16" s="68"/>
    </row>
    <row r="17" spans="2:6">
      <c r="B17" s="65"/>
      <c r="C17" s="68"/>
      <c r="F17" s="68"/>
    </row>
    <row r="18" spans="2:6">
      <c r="B18" s="65"/>
      <c r="C18" s="68"/>
      <c r="F18" s="68"/>
    </row>
    <row r="19" spans="2:6">
      <c r="B19" s="65"/>
      <c r="C19" s="68"/>
      <c r="F19" s="68"/>
    </row>
    <row r="20" spans="2:6">
      <c r="B20" s="65"/>
      <c r="C20" s="68"/>
      <c r="F20" s="68"/>
    </row>
    <row r="21" spans="2:6">
      <c r="B21" s="65"/>
      <c r="C21" s="68"/>
      <c r="F21" s="68"/>
    </row>
    <row r="22" spans="2:6">
      <c r="B22" s="65"/>
      <c r="C22" s="68"/>
    </row>
    <row r="23" spans="2:6" ht="17.25" thickBot="1">
      <c r="B23" s="69" t="s">
        <v>39</v>
      </c>
      <c r="C23" s="106">
        <f>SUM(C2:C22)</f>
        <v>0</v>
      </c>
      <c r="E23" s="67"/>
      <c r="F23" s="67"/>
    </row>
    <row r="24" spans="2:6" ht="17.25" thickTop="1">
      <c r="C24" s="68"/>
    </row>
    <row r="25" spans="2:6">
      <c r="B25" s="67"/>
    </row>
    <row r="26" spans="2:6">
      <c r="B26" s="67"/>
    </row>
    <row r="27" spans="2:6">
      <c r="B27" s="67"/>
    </row>
    <row r="28" spans="2:6">
      <c r="B28" s="67"/>
    </row>
    <row r="29" spans="2:6">
      <c r="B29" s="67"/>
    </row>
    <row r="30" spans="2:6">
      <c r="B30" s="67"/>
    </row>
    <row r="31" spans="2:6">
      <c r="B31" s="67"/>
    </row>
    <row r="32" spans="2:6">
      <c r="B32" s="67"/>
    </row>
    <row r="33" spans="2:2">
      <c r="B33" s="67"/>
    </row>
    <row r="34" spans="2:2">
      <c r="B34" s="67"/>
    </row>
    <row r="35" spans="2:2">
      <c r="B35" s="67"/>
    </row>
    <row r="36" spans="2:2">
      <c r="B36" s="67"/>
    </row>
    <row r="37" spans="2:2">
      <c r="B37" s="67"/>
    </row>
    <row r="38" spans="2:2">
      <c r="B38" s="67"/>
    </row>
    <row r="39" spans="2:2">
      <c r="B39" s="67"/>
    </row>
    <row r="40" spans="2:2">
      <c r="B40" s="67"/>
    </row>
    <row r="41" spans="2:2">
      <c r="B41" s="67"/>
    </row>
    <row r="42" spans="2:2">
      <c r="B42" s="67"/>
    </row>
    <row r="43" spans="2:2">
      <c r="B43" s="67"/>
    </row>
    <row r="44" spans="2:2">
      <c r="B44" s="67"/>
    </row>
    <row r="45" spans="2:2">
      <c r="B45" s="67"/>
    </row>
    <row r="46" spans="2:2">
      <c r="B46" s="67"/>
    </row>
    <row r="47" spans="2:2">
      <c r="B47" s="67"/>
    </row>
    <row r="48" spans="2:2">
      <c r="B48" s="67"/>
    </row>
    <row r="49" spans="2:3">
      <c r="B49" s="67"/>
    </row>
    <row r="50" spans="2:3">
      <c r="B50" s="67"/>
    </row>
    <row r="51" spans="2:3">
      <c r="B51" s="67"/>
    </row>
    <row r="52" spans="2:3" ht="17.25" thickBot="1">
      <c r="C52" s="107">
        <f>SUM(C25:C51)</f>
        <v>0</v>
      </c>
    </row>
    <row r="53" spans="2:3" ht="17.25" thickTop="1"/>
    <row r="54" spans="2:3">
      <c r="B54" s="67"/>
    </row>
    <row r="55" spans="2:3">
      <c r="B55" s="67"/>
    </row>
    <row r="56" spans="2:3">
      <c r="B56" s="67"/>
    </row>
    <row r="57" spans="2:3">
      <c r="B57" s="67"/>
    </row>
    <row r="58" spans="2:3">
      <c r="B58" s="67"/>
    </row>
    <row r="59" spans="2:3">
      <c r="B59" s="67"/>
    </row>
    <row r="60" spans="2:3">
      <c r="B60" s="67"/>
    </row>
    <row r="61" spans="2:3">
      <c r="B61" s="67"/>
    </row>
    <row r="62" spans="2:3">
      <c r="B62" s="67"/>
    </row>
    <row r="63" spans="2:3">
      <c r="B63" s="67"/>
    </row>
    <row r="64" spans="2:3">
      <c r="B64" s="67"/>
    </row>
    <row r="65" spans="2:3">
      <c r="B65" s="67"/>
    </row>
    <row r="66" spans="2:3">
      <c r="B66" s="67"/>
    </row>
    <row r="67" spans="2:3">
      <c r="B67" s="67"/>
    </row>
    <row r="68" spans="2:3">
      <c r="B68" s="67"/>
    </row>
    <row r="69" spans="2:3">
      <c r="B69" s="67"/>
    </row>
    <row r="70" spans="2:3">
      <c r="B70" s="67"/>
    </row>
    <row r="71" spans="2:3">
      <c r="B71" s="67"/>
    </row>
    <row r="72" spans="2:3">
      <c r="B72" s="67"/>
    </row>
    <row r="73" spans="2:3">
      <c r="B73" s="67"/>
    </row>
    <row r="74" spans="2:3">
      <c r="B74" s="67"/>
    </row>
    <row r="75" spans="2:3">
      <c r="B75" s="67"/>
    </row>
    <row r="76" spans="2:3">
      <c r="B76" s="67"/>
    </row>
    <row r="77" spans="2:3">
      <c r="B77" s="67"/>
    </row>
    <row r="78" spans="2:3">
      <c r="B78" s="67"/>
    </row>
    <row r="79" spans="2:3" ht="17.25" thickBot="1">
      <c r="B79" s="72"/>
      <c r="C79" s="108">
        <f>SUM(C54:C78)</f>
        <v>0</v>
      </c>
    </row>
    <row r="80" spans="2:3" ht="17.25" thickTop="1">
      <c r="B80" s="65"/>
    </row>
    <row r="81" spans="2:3" ht="17.25" thickBot="1">
      <c r="C81" s="107">
        <f>SUM(C80)</f>
        <v>0</v>
      </c>
    </row>
    <row r="82" spans="2:3" ht="17.25" thickTop="1">
      <c r="B82" s="65"/>
    </row>
    <row r="83" spans="2:3">
      <c r="B83" s="65"/>
    </row>
    <row r="84" spans="2:3" ht="17.25" thickBot="1">
      <c r="C84" s="107">
        <f>SUM(C82:C83)</f>
        <v>0</v>
      </c>
    </row>
    <row r="85" spans="2:3" ht="17.25" thickTop="1">
      <c r="B85" s="65"/>
    </row>
    <row r="86" spans="2:3" ht="17.25" thickBot="1">
      <c r="C86" s="107">
        <f>SUM(C85)</f>
        <v>0</v>
      </c>
    </row>
    <row r="87" spans="2:3" ht="17.25" thickTop="1">
      <c r="B87" s="65"/>
    </row>
    <row r="88" spans="2:3">
      <c r="B88" s="65"/>
    </row>
    <row r="89" spans="2:3">
      <c r="B89" s="65"/>
    </row>
    <row r="90" spans="2:3" ht="17.25" thickBot="1">
      <c r="C90" s="107">
        <f>SUM(C87:C89)</f>
        <v>0</v>
      </c>
    </row>
    <row r="91" spans="2:3" ht="17.25" thickTop="1">
      <c r="B91" s="65"/>
    </row>
    <row r="92" spans="2:3">
      <c r="B92" s="65"/>
    </row>
    <row r="93" spans="2:3">
      <c r="B93" s="65"/>
    </row>
    <row r="94" spans="2:3" ht="17.25" thickBot="1">
      <c r="C94" s="107">
        <f>SUM(C91:C93)</f>
        <v>0</v>
      </c>
    </row>
    <row r="95" spans="2:3" ht="17.25" thickTop="1"/>
  </sheetData>
  <phoneticPr fontId="6" type="noConversion"/>
  <hyperlinks>
    <hyperlink ref="G1" location="統計!A1" display="回統計表" xr:uid="{00000000-0004-0000-0F00-000000000000}"/>
  </hyperlinks>
  <printOptions horizontalCentered="1"/>
  <pageMargins left="0.15748031496062992" right="0.15748031496062992" top="0.98425196850393704" bottom="0.98425196850393704" header="0.51181102362204722" footer="0.51181102362204722"/>
  <pageSetup paperSize="9" fitToHeight="3" orientation="portrait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pageSetUpPr fitToPage="1"/>
  </sheetPr>
  <dimension ref="A1:K15"/>
  <sheetViews>
    <sheetView workbookViewId="0">
      <pane xSplit="2" ySplit="1" topLeftCell="C2" activePane="bottomRight" state="frozen"/>
      <selection activeCell="J35" sqref="J35"/>
      <selection pane="topRight" activeCell="J35" sqref="J35"/>
      <selection pane="bottomLeft" activeCell="J35" sqref="J35"/>
      <selection pane="bottomRight" activeCell="J35" sqref="J35"/>
    </sheetView>
  </sheetViews>
  <sheetFormatPr defaultRowHeight="16.5"/>
  <cols>
    <col min="1" max="1" width="8.25" style="4" customWidth="1"/>
    <col min="2" max="2" width="50.875" style="4" customWidth="1"/>
    <col min="3" max="3" width="13" style="4" customWidth="1"/>
    <col min="4" max="4" width="5.25" style="5" customWidth="1"/>
    <col min="5" max="5" width="8.25" customWidth="1"/>
    <col min="6" max="6" width="11.25" customWidth="1"/>
    <col min="7" max="7" width="9.5" bestFit="1" customWidth="1"/>
    <col min="9" max="9" width="8.875" style="5" customWidth="1"/>
  </cols>
  <sheetData>
    <row r="1" spans="1:11" s="2" customFormat="1" ht="19.5" customHeight="1">
      <c r="A1" s="24" t="s">
        <v>12</v>
      </c>
      <c r="B1" s="19" t="s">
        <v>3</v>
      </c>
      <c r="C1" s="24" t="s">
        <v>34</v>
      </c>
      <c r="D1" s="24"/>
      <c r="E1" s="19" t="s">
        <v>13</v>
      </c>
      <c r="F1" s="32" t="s">
        <v>14</v>
      </c>
      <c r="G1" s="26" t="s">
        <v>18</v>
      </c>
      <c r="H1"/>
      <c r="I1"/>
      <c r="J1"/>
      <c r="K1"/>
    </row>
    <row r="2" spans="1:11">
      <c r="A2" s="24"/>
      <c r="B2" s="65"/>
      <c r="C2" s="17"/>
      <c r="D2" s="16"/>
      <c r="E2" s="16">
        <v>1</v>
      </c>
      <c r="F2" s="20">
        <f>SUMIF($A$2:$A$13,"1",$C$2:$C$13)</f>
        <v>0</v>
      </c>
      <c r="I2"/>
    </row>
    <row r="3" spans="1:11">
      <c r="A3" s="24"/>
      <c r="B3" s="65"/>
      <c r="C3" s="17"/>
      <c r="D3" s="16"/>
      <c r="E3" s="16">
        <v>2</v>
      </c>
      <c r="F3" s="20">
        <f>SUMIF($A$2:$A$13,"2",$C$2:$C$13)</f>
        <v>0</v>
      </c>
    </row>
    <row r="4" spans="1:11">
      <c r="A4" s="24"/>
      <c r="B4" s="18"/>
      <c r="C4" s="17"/>
      <c r="D4" s="16"/>
      <c r="E4" s="16">
        <v>3</v>
      </c>
      <c r="F4" s="20">
        <f>SUMIF($A$2:$A$13,"3",$C$2:$C$13)</f>
        <v>0</v>
      </c>
    </row>
    <row r="5" spans="1:11">
      <c r="A5" s="24"/>
      <c r="B5" s="18"/>
      <c r="C5" s="20"/>
      <c r="D5" s="16"/>
      <c r="E5" s="16">
        <v>4</v>
      </c>
      <c r="F5" s="20">
        <f>SUMIF($A$2:$A$13,"4",$C$2:$C$13)</f>
        <v>0</v>
      </c>
    </row>
    <row r="6" spans="1:11">
      <c r="A6" s="24"/>
      <c r="B6" s="18"/>
      <c r="C6" s="20"/>
      <c r="D6" s="16"/>
      <c r="E6" s="16">
        <v>5</v>
      </c>
      <c r="F6" s="20">
        <f>SUMIF($A$2:$A$13,"5",$C$2:$C$13)</f>
        <v>0</v>
      </c>
    </row>
    <row r="7" spans="1:11">
      <c r="A7" s="24"/>
      <c r="B7" s="18"/>
      <c r="C7" s="20"/>
      <c r="D7" s="16"/>
      <c r="E7" s="16">
        <v>6</v>
      </c>
      <c r="F7" s="20">
        <f>SUMIF($A$2:$A$13,"6",$C$2:$C$13)</f>
        <v>0</v>
      </c>
    </row>
    <row r="8" spans="1:11">
      <c r="A8" s="24"/>
      <c r="B8" s="18"/>
      <c r="C8" s="20"/>
      <c r="D8" s="16"/>
      <c r="E8" s="16">
        <v>7</v>
      </c>
      <c r="F8" s="20">
        <f>SUMIF($A$2:$A$13,"7",$C$2:$C$13)</f>
        <v>0</v>
      </c>
    </row>
    <row r="9" spans="1:11">
      <c r="A9" s="24"/>
      <c r="B9" s="18"/>
      <c r="C9" s="20"/>
      <c r="D9" s="16"/>
      <c r="E9" s="16">
        <v>8</v>
      </c>
      <c r="F9" s="20">
        <f>SUMIF($A$2:$A$13,"8",$C$2:$C$13)</f>
        <v>0</v>
      </c>
    </row>
    <row r="10" spans="1:11">
      <c r="A10" s="24"/>
      <c r="B10" s="18"/>
      <c r="C10" s="20"/>
      <c r="D10" s="16"/>
      <c r="E10" s="16">
        <v>9</v>
      </c>
      <c r="F10" s="20">
        <f>SUMIF($A$2:$A$13,"9",$C$2:$C$13)</f>
        <v>0</v>
      </c>
    </row>
    <row r="11" spans="1:11">
      <c r="A11" s="24"/>
      <c r="B11" s="18"/>
      <c r="C11" s="20"/>
      <c r="D11" s="16"/>
      <c r="E11" s="16">
        <v>10</v>
      </c>
      <c r="F11" s="20">
        <f>SUMIF($A$2:$A$13,"10",$C$2:$C$13)</f>
        <v>0</v>
      </c>
    </row>
    <row r="12" spans="1:11">
      <c r="A12" s="24"/>
      <c r="B12" s="18"/>
      <c r="C12" s="20"/>
      <c r="D12" s="16"/>
      <c r="E12" s="16">
        <v>11</v>
      </c>
      <c r="F12" s="20">
        <f>SUMIF($A$2:$A$13,"11",$C$2:$C$13)</f>
        <v>0</v>
      </c>
    </row>
    <row r="13" spans="1:11">
      <c r="A13" s="24"/>
      <c r="B13" s="18"/>
      <c r="C13" s="17"/>
      <c r="D13" s="16"/>
      <c r="E13" s="16">
        <v>12</v>
      </c>
      <c r="F13" s="20">
        <f>SUMIF($A$2:$A$13,"12",$C$2:$C$13)</f>
        <v>0</v>
      </c>
    </row>
    <row r="14" spans="1:11" ht="17.25" thickBot="1">
      <c r="A14" s="24"/>
      <c r="B14" s="47" t="s">
        <v>39</v>
      </c>
      <c r="C14" s="37">
        <f>SUM(C2:C13)</f>
        <v>0</v>
      </c>
      <c r="D14" s="16"/>
      <c r="E14" s="16"/>
      <c r="F14" s="37">
        <f>SUM(F2:F13)</f>
        <v>0</v>
      </c>
    </row>
    <row r="15" spans="1:11" ht="17.25" thickTop="1"/>
  </sheetData>
  <phoneticPr fontId="6" type="noConversion"/>
  <hyperlinks>
    <hyperlink ref="G1" location="統計!A1" display="回統計表" xr:uid="{00000000-0004-0000-1000-000000000000}"/>
  </hyperlinks>
  <printOptions horizontalCentered="1"/>
  <pageMargins left="0.55118110236220474" right="0.55118110236220474" top="0.98425196850393704" bottom="0.98425196850393704" header="0.51181102362204722" footer="0.51181102362204722"/>
  <pageSetup paperSize="9" orientation="portrait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pageSetUpPr fitToPage="1"/>
  </sheetPr>
  <dimension ref="A1:G23"/>
  <sheetViews>
    <sheetView workbookViewId="0">
      <selection activeCell="J35" sqref="J35"/>
    </sheetView>
  </sheetViews>
  <sheetFormatPr defaultColWidth="8.875" defaultRowHeight="16.5"/>
  <cols>
    <col min="1" max="1" width="9.5" style="24" customWidth="1"/>
    <col min="2" max="2" width="45.625" style="21" customWidth="1"/>
    <col min="3" max="3" width="12.875" style="17" bestFit="1" customWidth="1"/>
    <col min="4" max="4" width="5.5" style="16" customWidth="1"/>
    <col min="5" max="5" width="10.125" style="24" customWidth="1"/>
    <col min="6" max="6" width="10.125" style="17" customWidth="1"/>
    <col min="7" max="16384" width="8.875" style="16"/>
  </cols>
  <sheetData>
    <row r="1" spans="1:7" s="24" customFormat="1" ht="19.5" customHeight="1">
      <c r="A1" s="24" t="s">
        <v>13</v>
      </c>
      <c r="B1" s="18" t="s">
        <v>3</v>
      </c>
      <c r="C1" s="17" t="s">
        <v>4</v>
      </c>
      <c r="E1" s="24" t="s">
        <v>13</v>
      </c>
      <c r="F1" s="32" t="s">
        <v>14</v>
      </c>
      <c r="G1" s="26" t="s">
        <v>18</v>
      </c>
    </row>
    <row r="2" spans="1:7">
      <c r="C2" s="20"/>
      <c r="E2" s="24">
        <v>1</v>
      </c>
      <c r="F2" s="17">
        <f>SUMIF($A$2:$A$13,"1",$C$2:$C$13)</f>
        <v>0</v>
      </c>
    </row>
    <row r="3" spans="1:7">
      <c r="C3" s="20"/>
      <c r="E3" s="24">
        <v>2</v>
      </c>
      <c r="F3" s="17">
        <f>SUMIF($A$2:$A$13,"2",$C$2:$C$13)</f>
        <v>0</v>
      </c>
    </row>
    <row r="4" spans="1:7">
      <c r="C4" s="20"/>
      <c r="E4" s="24">
        <v>3</v>
      </c>
      <c r="F4" s="17">
        <f>SUMIF($A$2:$A$13,"3",$C$2:$C$14)</f>
        <v>0</v>
      </c>
    </row>
    <row r="5" spans="1:7">
      <c r="C5" s="20"/>
      <c r="E5" s="24">
        <v>4</v>
      </c>
      <c r="F5" s="17">
        <f>SUMIF($A$2:$A$13,"4",$C$2:$C$13)</f>
        <v>0</v>
      </c>
    </row>
    <row r="6" spans="1:7">
      <c r="B6" s="18"/>
      <c r="C6" s="20"/>
      <c r="E6" s="24">
        <v>5</v>
      </c>
      <c r="F6" s="17">
        <f>SUMIF($A$2:$A$13,"5",$C$2:$C$13)</f>
        <v>0</v>
      </c>
    </row>
    <row r="7" spans="1:7">
      <c r="B7" s="18"/>
      <c r="C7" s="20"/>
      <c r="E7" s="24">
        <v>6</v>
      </c>
      <c r="F7" s="17">
        <f>SUMIF($A$2:$A$13,"6",$C$2:$C$13)</f>
        <v>0</v>
      </c>
    </row>
    <row r="8" spans="1:7">
      <c r="B8" s="18"/>
      <c r="C8" s="20"/>
      <c r="E8" s="24">
        <v>7</v>
      </c>
      <c r="F8" s="17">
        <f>SUMIF($A$2:$A$13,"7",$C$2:$C$13)</f>
        <v>0</v>
      </c>
    </row>
    <row r="9" spans="1:7">
      <c r="B9" s="18"/>
      <c r="E9" s="24">
        <v>8</v>
      </c>
      <c r="F9" s="17">
        <f>SUMIF($A$2:$A$13,"8",$C$2:$C$13)</f>
        <v>0</v>
      </c>
    </row>
    <row r="10" spans="1:7">
      <c r="B10" s="18"/>
      <c r="E10" s="24">
        <v>9</v>
      </c>
      <c r="F10" s="17">
        <f>SUMIF($A$2:$A$13,"9",$C$2:$C$13)</f>
        <v>0</v>
      </c>
    </row>
    <row r="11" spans="1:7">
      <c r="B11" s="18"/>
      <c r="E11" s="24">
        <v>10</v>
      </c>
      <c r="F11" s="17">
        <f>SUMIF($A$2:$A$13,"10",$C$2:$C$13)</f>
        <v>0</v>
      </c>
    </row>
    <row r="12" spans="1:7">
      <c r="B12" s="18"/>
      <c r="E12" s="24">
        <v>11</v>
      </c>
      <c r="F12" s="17">
        <f>SUMIF($A$2:$A$13,"11",$C$2:$C$13)</f>
        <v>0</v>
      </c>
    </row>
    <row r="13" spans="1:7">
      <c r="B13" s="18"/>
      <c r="E13" s="24">
        <v>12</v>
      </c>
      <c r="F13" s="17">
        <f>SUMIF($A$2:$A$13,"12",$C$2:$C$13)</f>
        <v>0</v>
      </c>
    </row>
    <row r="14" spans="1:7" ht="17.25" thickBot="1">
      <c r="B14" s="47" t="s">
        <v>39</v>
      </c>
      <c r="C14" s="37">
        <f>SUM(C2:C13)</f>
        <v>0</v>
      </c>
      <c r="F14" s="37">
        <f>SUM(F2:F13)</f>
        <v>0</v>
      </c>
    </row>
    <row r="15" spans="1:7" ht="17.25" thickTop="1">
      <c r="B15" s="18"/>
      <c r="C15" s="16"/>
    </row>
    <row r="16" spans="1:7">
      <c r="B16" s="18"/>
    </row>
    <row r="17" spans="2:3">
      <c r="B17" s="18"/>
      <c r="C17" s="17" t="s">
        <v>10</v>
      </c>
    </row>
    <row r="18" spans="2:3">
      <c r="B18" s="18"/>
    </row>
    <row r="19" spans="2:3">
      <c r="B19" s="18"/>
      <c r="C19" s="57"/>
    </row>
    <row r="20" spans="2:3">
      <c r="B20" s="18"/>
    </row>
    <row r="21" spans="2:3">
      <c r="B21" s="18"/>
    </row>
    <row r="23" spans="2:3">
      <c r="B23" s="18"/>
      <c r="C23" s="57"/>
    </row>
  </sheetData>
  <phoneticPr fontId="3" type="noConversion"/>
  <hyperlinks>
    <hyperlink ref="G1" location="統計!A1" display="回統計表" xr:uid="{00000000-0004-0000-1100-000000000000}"/>
  </hyperlinks>
  <pageMargins left="0.75" right="0.75" top="1" bottom="1" header="0.5" footer="0.5"/>
  <pageSetup paperSize="9" scale="94" orientation="portrait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>
    <pageSetUpPr fitToPage="1"/>
  </sheetPr>
  <dimension ref="A1:J20"/>
  <sheetViews>
    <sheetView workbookViewId="0">
      <pane xSplit="1" ySplit="1" topLeftCell="B2" activePane="bottomRight" state="frozen"/>
      <selection activeCell="J35" sqref="J35"/>
      <selection pane="topRight" activeCell="J35" sqref="J35"/>
      <selection pane="bottomLeft" activeCell="J35" sqref="J35"/>
      <selection pane="bottomRight" activeCell="J35" sqref="J35"/>
    </sheetView>
  </sheetViews>
  <sheetFormatPr defaultColWidth="9" defaultRowHeight="16.5"/>
  <cols>
    <col min="1" max="1" width="8.125" style="24" customWidth="1"/>
    <col min="2" max="2" width="52.75" style="16" customWidth="1"/>
    <col min="3" max="3" width="11.625" style="20" bestFit="1" customWidth="1"/>
    <col min="4" max="4" width="6.75" style="16" customWidth="1"/>
    <col min="5" max="5" width="8.25" style="24" customWidth="1"/>
    <col min="6" max="6" width="12.625" style="17" bestFit="1" customWidth="1"/>
    <col min="7" max="8" width="9" style="16"/>
    <col min="9" max="9" width="8.875" style="17" customWidth="1"/>
    <col min="10" max="16384" width="9" style="16"/>
  </cols>
  <sheetData>
    <row r="1" spans="1:10" s="24" customFormat="1" ht="19.5" customHeight="1">
      <c r="A1" s="24" t="s">
        <v>12</v>
      </c>
      <c r="B1" s="24" t="s">
        <v>3</v>
      </c>
      <c r="C1" s="35" t="s">
        <v>44</v>
      </c>
      <c r="E1" s="32" t="s">
        <v>12</v>
      </c>
      <c r="F1" s="24" t="s">
        <v>16</v>
      </c>
      <c r="G1" s="26" t="s">
        <v>18</v>
      </c>
      <c r="H1" s="32"/>
      <c r="J1" s="32"/>
    </row>
    <row r="2" spans="1:10">
      <c r="A2" s="24">
        <v>1</v>
      </c>
      <c r="C2" s="20" t="e">
        <f>統計!#REF!</f>
        <v>#REF!</v>
      </c>
      <c r="E2" s="24">
        <v>1</v>
      </c>
      <c r="F2" s="17" t="e">
        <f>SUMIF($A$2:$A$19,"1",$C$2:$C$19)</f>
        <v>#REF!</v>
      </c>
    </row>
    <row r="3" spans="1:10">
      <c r="A3" s="24">
        <v>2</v>
      </c>
      <c r="C3" s="20" t="e">
        <f>統計!#REF!</f>
        <v>#REF!</v>
      </c>
      <c r="E3" s="24">
        <v>2</v>
      </c>
      <c r="F3" s="17" t="e">
        <f>SUMIF($A$2:$A$19,"2",$C$2:$C$19)</f>
        <v>#REF!</v>
      </c>
    </row>
    <row r="4" spans="1:10">
      <c r="A4" s="24">
        <v>3</v>
      </c>
      <c r="C4" s="20" t="e">
        <f>統計!#REF!</f>
        <v>#REF!</v>
      </c>
      <c r="E4" s="24">
        <v>3</v>
      </c>
      <c r="F4" s="17" t="e">
        <f>SUMIF($A$2:$A$19,"3",$C$2:$C$19)</f>
        <v>#REF!</v>
      </c>
    </row>
    <row r="5" spans="1:10">
      <c r="A5" s="24">
        <v>4</v>
      </c>
      <c r="C5" s="20" t="e">
        <f>統計!#REF!</f>
        <v>#REF!</v>
      </c>
      <c r="E5" s="24">
        <v>4</v>
      </c>
      <c r="F5" s="17" t="e">
        <f>SUMIF($A$2:$A$19,"4",$C$2:$C$19)</f>
        <v>#REF!</v>
      </c>
    </row>
    <row r="6" spans="1:10">
      <c r="A6" s="24">
        <v>5</v>
      </c>
      <c r="C6" s="20" t="e">
        <f>統計!#REF!</f>
        <v>#REF!</v>
      </c>
      <c r="E6" s="24">
        <v>5</v>
      </c>
      <c r="F6" s="17" t="e">
        <f>SUMIF($A$2:$A$19,"5",$C$2:$C$19)</f>
        <v>#REF!</v>
      </c>
    </row>
    <row r="7" spans="1:10">
      <c r="A7" s="24">
        <v>6</v>
      </c>
      <c r="C7" s="20" t="e">
        <f>統計!#REF!</f>
        <v>#REF!</v>
      </c>
      <c r="E7" s="24">
        <v>6</v>
      </c>
      <c r="F7" s="17" t="e">
        <f>SUMIF($A$2:$A$19,"6",$C$2:$C$19)</f>
        <v>#REF!</v>
      </c>
    </row>
    <row r="8" spans="1:10">
      <c r="A8" s="24">
        <v>7</v>
      </c>
      <c r="C8" s="20" t="e">
        <f>統計!#REF!</f>
        <v>#REF!</v>
      </c>
      <c r="E8" s="24">
        <v>7</v>
      </c>
      <c r="F8" s="17" t="e">
        <f>SUMIF($A$2:$A$19,"7",$C$2:$C$19)</f>
        <v>#REF!</v>
      </c>
    </row>
    <row r="9" spans="1:10">
      <c r="A9" s="24">
        <v>8</v>
      </c>
      <c r="C9" s="20" t="e">
        <f>統計!#REF!</f>
        <v>#REF!</v>
      </c>
      <c r="E9" s="24">
        <v>8</v>
      </c>
      <c r="F9" s="17" t="e">
        <f>SUMIF($A$2:$A$19,"8",$C$2:$C$19)</f>
        <v>#REF!</v>
      </c>
    </row>
    <row r="10" spans="1:10">
      <c r="A10" s="24">
        <v>9</v>
      </c>
      <c r="C10" s="20" t="e">
        <f>統計!#REF!</f>
        <v>#REF!</v>
      </c>
      <c r="E10" s="24">
        <v>9</v>
      </c>
      <c r="F10" s="17" t="e">
        <f>SUMIF($A$2:$A$19,"9",$C$2:$C$19)</f>
        <v>#REF!</v>
      </c>
    </row>
    <row r="11" spans="1:10">
      <c r="A11" s="24">
        <v>10</v>
      </c>
      <c r="C11" s="20" t="e">
        <f>統計!#REF!</f>
        <v>#REF!</v>
      </c>
      <c r="E11" s="24">
        <v>10</v>
      </c>
      <c r="F11" s="17" t="e">
        <f>SUMIF($A$2:$A$19,"10",$C$2:$C$19)</f>
        <v>#REF!</v>
      </c>
    </row>
    <row r="12" spans="1:10">
      <c r="A12" s="24">
        <v>11</v>
      </c>
      <c r="C12" s="20" t="e">
        <f>統計!#REF!</f>
        <v>#REF!</v>
      </c>
      <c r="E12" s="24">
        <v>11</v>
      </c>
      <c r="F12" s="17" t="e">
        <f>SUMIF($A$2:$A$19,"11",$C$2:$C$19)</f>
        <v>#REF!</v>
      </c>
    </row>
    <row r="13" spans="1:10">
      <c r="A13" s="24">
        <v>12</v>
      </c>
      <c r="C13" s="20" t="e">
        <f>統計!#REF!</f>
        <v>#REF!</v>
      </c>
      <c r="E13" s="24">
        <v>12</v>
      </c>
      <c r="F13" s="17" t="e">
        <f>SUMIF($A$2:$A$19,"12",$C$2:$C$19)</f>
        <v>#REF!</v>
      </c>
    </row>
    <row r="14" spans="1:10" ht="17.25" thickBot="1">
      <c r="B14" s="47" t="s">
        <v>39</v>
      </c>
      <c r="C14" s="39" t="e">
        <f>SUM(C2:C13)</f>
        <v>#REF!</v>
      </c>
      <c r="F14" s="37" t="e">
        <f>SUM(F2:F13)</f>
        <v>#REF!</v>
      </c>
    </row>
    <row r="15" spans="1:10" ht="17.25" thickTop="1">
      <c r="C15" s="16"/>
    </row>
    <row r="20" spans="3:3">
      <c r="C20" s="16"/>
    </row>
  </sheetData>
  <phoneticPr fontId="6" type="noConversion"/>
  <hyperlinks>
    <hyperlink ref="G1" location="統計!A1" display="回統計表" xr:uid="{00000000-0004-0000-1200-000000000000}"/>
  </hyperlink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0"/>
  <sheetViews>
    <sheetView workbookViewId="0">
      <selection activeCell="J35" sqref="J35"/>
    </sheetView>
  </sheetViews>
  <sheetFormatPr defaultColWidth="9" defaultRowHeight="16.5"/>
  <cols>
    <col min="1" max="1" width="8.5" style="27" customWidth="1"/>
    <col min="2" max="2" width="23.75" style="46" customWidth="1"/>
    <col min="3" max="3" width="11.625" style="30" customWidth="1"/>
    <col min="4" max="4" width="5.625" style="29" customWidth="1"/>
    <col min="5" max="5" width="14.375" style="28" customWidth="1"/>
    <col min="6" max="6" width="9.75" style="28" customWidth="1"/>
    <col min="7" max="7" width="10.5" style="31" customWidth="1"/>
    <col min="8" max="16384" width="9" style="28"/>
  </cols>
  <sheetData>
    <row r="1" spans="1:7" s="2" customFormat="1" ht="19.5" customHeight="1">
      <c r="A1" s="38" t="s">
        <v>17</v>
      </c>
      <c r="B1" s="24" t="s">
        <v>3</v>
      </c>
      <c r="C1" s="35" t="s">
        <v>34</v>
      </c>
      <c r="D1" s="35"/>
      <c r="E1" s="19" t="s">
        <v>17</v>
      </c>
      <c r="F1" s="32" t="s">
        <v>14</v>
      </c>
      <c r="G1" s="26" t="s">
        <v>36</v>
      </c>
    </row>
    <row r="2" spans="1:7">
      <c r="A2" s="38"/>
      <c r="B2" s="24" t="s">
        <v>37</v>
      </c>
      <c r="C2" s="20">
        <v>0</v>
      </c>
      <c r="D2" s="20"/>
      <c r="E2" s="24" t="s">
        <v>37</v>
      </c>
      <c r="F2" s="20">
        <f>C2</f>
        <v>0</v>
      </c>
      <c r="G2" s="24"/>
    </row>
    <row r="3" spans="1:7">
      <c r="A3" s="38"/>
      <c r="B3" s="21"/>
      <c r="C3" s="20"/>
      <c r="D3" s="20"/>
      <c r="E3" s="24">
        <v>1</v>
      </c>
      <c r="F3" s="20">
        <f>SUMIF($A$2:$A$15,"1",$C$2:$C$15)</f>
        <v>0</v>
      </c>
      <c r="G3" s="16"/>
    </row>
    <row r="4" spans="1:7">
      <c r="A4" s="38"/>
      <c r="B4" s="21"/>
      <c r="C4" s="20"/>
      <c r="D4" s="20"/>
      <c r="E4" s="24">
        <v>2</v>
      </c>
      <c r="F4" s="20">
        <f>SUMIF($A$2:$A$15,"2",$C$2:$C$15)</f>
        <v>0</v>
      </c>
      <c r="G4" s="16"/>
    </row>
    <row r="5" spans="1:7">
      <c r="A5" s="38"/>
      <c r="B5" s="21"/>
      <c r="C5" s="20"/>
      <c r="D5" s="20"/>
      <c r="E5" s="24">
        <v>3</v>
      </c>
      <c r="F5" s="20">
        <f>SUMIF($A$2:$A$15,"3",$C$2:$C$15)</f>
        <v>0</v>
      </c>
      <c r="G5" s="16"/>
    </row>
    <row r="6" spans="1:7">
      <c r="A6" s="38"/>
      <c r="B6" s="21"/>
      <c r="C6" s="20"/>
      <c r="D6" s="20"/>
      <c r="E6" s="24">
        <v>4</v>
      </c>
      <c r="F6" s="20">
        <f>SUMIF($A$2:$A$15,"4",$C$2:$C$15)</f>
        <v>0</v>
      </c>
      <c r="G6" s="16"/>
    </row>
    <row r="7" spans="1:7">
      <c r="A7" s="38"/>
      <c r="B7" s="21"/>
      <c r="C7" s="20"/>
      <c r="D7" s="20"/>
      <c r="E7" s="24">
        <v>5</v>
      </c>
      <c r="F7" s="20">
        <f>SUMIF($A$2:$A$15,"5",$C$2:$C$15)</f>
        <v>0</v>
      </c>
      <c r="G7" s="16"/>
    </row>
    <row r="8" spans="1:7">
      <c r="A8" s="38"/>
      <c r="B8" s="21"/>
      <c r="C8" s="20"/>
      <c r="D8" s="20"/>
      <c r="E8" s="24">
        <v>6</v>
      </c>
      <c r="F8" s="20">
        <f>SUMIF($A$2:$A$15,"6",$C$2:$C$15)</f>
        <v>0</v>
      </c>
      <c r="G8" s="16"/>
    </row>
    <row r="9" spans="1:7">
      <c r="A9" s="38"/>
      <c r="B9" s="21"/>
      <c r="C9" s="20"/>
      <c r="D9" s="20"/>
      <c r="E9" s="24">
        <v>7</v>
      </c>
      <c r="F9" s="20">
        <f>SUMIF($A$2:$A$15,"7",$C$2:$C$15)</f>
        <v>0</v>
      </c>
      <c r="G9" s="16"/>
    </row>
    <row r="10" spans="1:7">
      <c r="A10" s="38"/>
      <c r="B10" s="21"/>
      <c r="C10" s="20"/>
      <c r="D10" s="20"/>
      <c r="E10" s="24">
        <v>8</v>
      </c>
      <c r="F10" s="20">
        <f>SUMIF($A$2:$A$15,"8",$C$2:$C$15)</f>
        <v>0</v>
      </c>
      <c r="G10" s="16"/>
    </row>
    <row r="11" spans="1:7">
      <c r="A11" s="38"/>
      <c r="B11" s="21"/>
      <c r="C11" s="20"/>
      <c r="D11" s="20"/>
      <c r="E11" s="24">
        <v>9</v>
      </c>
      <c r="F11" s="20">
        <f>SUMIF($A$2:$A$15,"9",$C$2:$C$15)</f>
        <v>0</v>
      </c>
      <c r="G11" s="16"/>
    </row>
    <row r="12" spans="1:7">
      <c r="A12" s="38"/>
      <c r="B12" s="21"/>
      <c r="C12" s="20"/>
      <c r="D12" s="20"/>
      <c r="E12" s="24">
        <v>10</v>
      </c>
      <c r="F12" s="20">
        <f>SUMIF($A$2:$A$15,"10",$C$2:$C$15)</f>
        <v>0</v>
      </c>
      <c r="G12" s="16"/>
    </row>
    <row r="13" spans="1:7">
      <c r="A13" s="38"/>
      <c r="B13" s="21"/>
      <c r="C13" s="20"/>
      <c r="D13" s="20"/>
      <c r="E13" s="24">
        <v>11</v>
      </c>
      <c r="F13" s="20">
        <f>SUMIF($A$2:$A$15,"11",$C$2:$C$15)</f>
        <v>0</v>
      </c>
      <c r="G13" s="16"/>
    </row>
    <row r="14" spans="1:7">
      <c r="A14" s="38"/>
      <c r="B14" s="21"/>
      <c r="C14" s="20"/>
      <c r="D14" s="20"/>
      <c r="E14" s="24">
        <v>12</v>
      </c>
      <c r="F14" s="20">
        <f>SUMIF($A$2:$A$15,"12",$C$2:$C$15)</f>
        <v>0</v>
      </c>
      <c r="G14" s="16"/>
    </row>
    <row r="15" spans="1:7" ht="17.25" thickBot="1">
      <c r="A15" s="38"/>
      <c r="B15" s="21"/>
      <c r="C15" s="20"/>
      <c r="D15" s="20"/>
      <c r="E15" s="24"/>
      <c r="F15" s="39">
        <f>SUM(F2:F14)</f>
        <v>0</v>
      </c>
      <c r="G15" s="16"/>
    </row>
    <row r="16" spans="1:7" ht="18" thickTop="1" thickBot="1">
      <c r="A16" s="38"/>
      <c r="B16" s="47" t="s">
        <v>39</v>
      </c>
      <c r="C16" s="39">
        <f>SUM(C2:C15)</f>
        <v>0</v>
      </c>
      <c r="D16" s="20"/>
      <c r="E16" s="24"/>
      <c r="F16" s="20"/>
      <c r="G16" s="16"/>
    </row>
    <row r="17" spans="1:7" ht="17.25" thickTop="1">
      <c r="A17" s="8"/>
      <c r="B17" s="11"/>
      <c r="C17" s="13"/>
      <c r="D17" s="9"/>
      <c r="E17" s="49"/>
    </row>
    <row r="18" spans="1:7" s="50" customFormat="1">
      <c r="A18" s="8"/>
      <c r="B18" s="11"/>
      <c r="C18" s="13"/>
      <c r="D18" s="45"/>
      <c r="G18" s="51"/>
    </row>
    <row r="19" spans="1:7">
      <c r="A19" s="8"/>
      <c r="B19" s="11"/>
      <c r="C19" s="12"/>
    </row>
    <row r="20" spans="1:7">
      <c r="A20" s="8"/>
      <c r="B20" s="14"/>
      <c r="C20" s="28"/>
    </row>
    <row r="21" spans="1:7" s="50" customFormat="1">
      <c r="A21" s="8"/>
      <c r="B21" s="11"/>
      <c r="C21" s="15"/>
      <c r="D21" s="45"/>
      <c r="G21" s="51"/>
    </row>
    <row r="22" spans="1:7" s="50" customFormat="1">
      <c r="A22" s="8"/>
      <c r="B22" s="11"/>
      <c r="C22" s="13"/>
      <c r="D22" s="45"/>
      <c r="G22" s="51"/>
    </row>
    <row r="23" spans="1:7" s="50" customFormat="1">
      <c r="A23" s="8"/>
      <c r="B23" s="11"/>
      <c r="C23" s="13"/>
      <c r="D23" s="45"/>
      <c r="G23" s="51"/>
    </row>
    <row r="24" spans="1:7">
      <c r="A24" s="52"/>
      <c r="B24" s="14"/>
    </row>
    <row r="25" spans="1:7" s="50" customFormat="1">
      <c r="A25" s="27"/>
      <c r="B25" s="11"/>
      <c r="C25" s="15"/>
      <c r="D25" s="45"/>
      <c r="G25" s="51"/>
    </row>
    <row r="26" spans="1:7" s="50" customFormat="1">
      <c r="A26" s="52"/>
      <c r="B26" s="11"/>
      <c r="C26" s="15"/>
      <c r="D26" s="45"/>
      <c r="G26" s="51"/>
    </row>
    <row r="27" spans="1:7">
      <c r="A27" s="52"/>
      <c r="B27" s="11"/>
      <c r="C27" s="7"/>
    </row>
    <row r="28" spans="1:7" s="50" customFormat="1">
      <c r="A28" s="10"/>
      <c r="B28" s="11"/>
      <c r="C28" s="13"/>
      <c r="D28" s="45"/>
      <c r="G28" s="51"/>
    </row>
    <row r="29" spans="1:7" s="50" customFormat="1">
      <c r="A29" s="10"/>
      <c r="B29" s="11"/>
      <c r="C29" s="15"/>
      <c r="D29" s="45"/>
      <c r="G29" s="51"/>
    </row>
    <row r="30" spans="1:7">
      <c r="A30" s="52"/>
      <c r="B30" s="14"/>
    </row>
  </sheetData>
  <phoneticPr fontId="3" type="noConversion"/>
  <hyperlinks>
    <hyperlink ref="G1" location="統計!A1" display="回統計表" xr:uid="{00000000-0004-0000-0100-000000000000}"/>
  </hyperlink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7"/>
  <sheetViews>
    <sheetView workbookViewId="0">
      <pane xSplit="1" ySplit="3" topLeftCell="B13" activePane="bottomRight" state="frozen"/>
      <selection activeCell="J35" sqref="J35"/>
      <selection pane="topRight" activeCell="J35" sqref="J35"/>
      <selection pane="bottomLeft" activeCell="J35" sqref="J35"/>
      <selection pane="bottomRight" activeCell="B30" sqref="B30"/>
    </sheetView>
  </sheetViews>
  <sheetFormatPr defaultColWidth="9" defaultRowHeight="15.75"/>
  <cols>
    <col min="1" max="1" width="44.625" style="145" bestFit="1" customWidth="1"/>
    <col min="2" max="3" width="13.25" style="145" bestFit="1" customWidth="1"/>
    <col min="4" max="4" width="67.375" style="145" customWidth="1"/>
    <col min="5" max="16384" width="9" style="145"/>
  </cols>
  <sheetData>
    <row r="1" spans="1:4" ht="16.5" thickBot="1">
      <c r="A1" s="139" t="s">
        <v>100</v>
      </c>
      <c r="B1" s="140"/>
      <c r="C1" s="140"/>
      <c r="D1" s="139"/>
    </row>
    <row r="2" spans="1:4" ht="17.25" thickBot="1">
      <c r="A2" s="146" t="s">
        <v>117</v>
      </c>
      <c r="B2" s="141" t="s">
        <v>68</v>
      </c>
      <c r="C2" s="141" t="s">
        <v>69</v>
      </c>
      <c r="D2" s="147" t="s">
        <v>118</v>
      </c>
    </row>
    <row r="3" spans="1:4" ht="17.25" thickBot="1">
      <c r="A3" s="148" t="s">
        <v>119</v>
      </c>
      <c r="B3" s="149">
        <v>1200000</v>
      </c>
      <c r="C3" s="149" t="e">
        <f>統計!#REF!</f>
        <v>#REF!</v>
      </c>
      <c r="D3" s="142" t="s">
        <v>67</v>
      </c>
    </row>
    <row r="4" spans="1:4" ht="16.5" thickBot="1">
      <c r="A4" s="150" t="s">
        <v>120</v>
      </c>
      <c r="B4" s="151"/>
      <c r="C4" s="151"/>
      <c r="D4" s="152"/>
    </row>
    <row r="5" spans="1:4" ht="32.25" thickBot="1">
      <c r="A5" s="153" t="s">
        <v>121</v>
      </c>
      <c r="B5" s="151">
        <v>975000</v>
      </c>
      <c r="C5" s="151" t="e">
        <f>SUM(統計!#REF!)</f>
        <v>#REF!</v>
      </c>
      <c r="D5" s="154" t="s">
        <v>122</v>
      </c>
    </row>
    <row r="6" spans="1:4" ht="32.25" thickBot="1">
      <c r="A6" s="143" t="s">
        <v>123</v>
      </c>
      <c r="B6" s="151">
        <v>252000</v>
      </c>
      <c r="C6" s="151" t="e">
        <f>SUM(統計!#REF!)</f>
        <v>#REF!</v>
      </c>
      <c r="D6" s="154" t="s">
        <v>124</v>
      </c>
    </row>
    <row r="7" spans="1:4" ht="16.5" thickBot="1">
      <c r="A7" s="143" t="s">
        <v>125</v>
      </c>
      <c r="B7" s="151">
        <v>460000</v>
      </c>
      <c r="C7" s="151" t="e">
        <f>統計!#REF!</f>
        <v>#REF!</v>
      </c>
      <c r="D7" s="155" t="s">
        <v>126</v>
      </c>
    </row>
    <row r="8" spans="1:4" ht="16.5" thickBot="1">
      <c r="A8" s="143" t="s">
        <v>127</v>
      </c>
      <c r="B8" s="151">
        <v>1300000</v>
      </c>
      <c r="C8" s="151">
        <v>370000</v>
      </c>
      <c r="D8" s="155" t="s">
        <v>141</v>
      </c>
    </row>
    <row r="9" spans="1:4" ht="16.5" thickBot="1">
      <c r="A9" s="144" t="s">
        <v>115</v>
      </c>
      <c r="B9" s="151">
        <v>140000</v>
      </c>
      <c r="C9" s="151">
        <v>39340</v>
      </c>
      <c r="D9" s="155" t="s">
        <v>128</v>
      </c>
    </row>
    <row r="10" spans="1:4" ht="16.5" thickBot="1">
      <c r="A10" s="144" t="s">
        <v>147</v>
      </c>
      <c r="B10" s="151"/>
      <c r="C10" s="151" t="e">
        <f>統計!#REF!+統計!#REF!+統計!#REF!</f>
        <v>#REF!</v>
      </c>
      <c r="D10" s="143" t="s">
        <v>148</v>
      </c>
    </row>
    <row r="11" spans="1:4" ht="16.5" thickBot="1">
      <c r="A11" s="144" t="s">
        <v>145</v>
      </c>
      <c r="B11" s="151"/>
      <c r="C11" s="151" t="e">
        <f>統計!#REF!+統計!#REF!</f>
        <v>#REF!</v>
      </c>
      <c r="D11" s="143" t="s">
        <v>149</v>
      </c>
    </row>
    <row r="12" spans="1:4" ht="16.5" thickBot="1">
      <c r="A12" s="144" t="s">
        <v>146</v>
      </c>
      <c r="B12" s="151"/>
      <c r="C12" s="151" t="e">
        <f>統計!#REF!</f>
        <v>#REF!</v>
      </c>
      <c r="D12" s="155"/>
    </row>
    <row r="13" spans="1:4" ht="17.25" thickBot="1">
      <c r="A13" s="156" t="s">
        <v>138</v>
      </c>
      <c r="B13" s="157">
        <f>SUM(B5:B12)</f>
        <v>3127000</v>
      </c>
      <c r="C13" s="157" t="e">
        <f>SUM(C5:C12)</f>
        <v>#REF!</v>
      </c>
      <c r="D13" s="142"/>
    </row>
    <row r="14" spans="1:4" ht="17.25" thickBot="1">
      <c r="A14" s="166" t="s">
        <v>129</v>
      </c>
      <c r="B14" s="151"/>
      <c r="C14" s="151"/>
      <c r="D14" s="152"/>
    </row>
    <row r="15" spans="1:4" ht="32.25" thickBot="1">
      <c r="A15" s="158" t="s">
        <v>151</v>
      </c>
      <c r="B15" s="151">
        <v>-600000</v>
      </c>
      <c r="C15" s="159" t="e">
        <f>-統計!#REF!-統計!#REF!+39340</f>
        <v>#REF!</v>
      </c>
      <c r="D15" s="160" t="s">
        <v>139</v>
      </c>
    </row>
    <row r="16" spans="1:4" ht="16.5" thickBot="1">
      <c r="A16" s="158" t="s">
        <v>130</v>
      </c>
      <c r="B16" s="159">
        <v>-140000</v>
      </c>
      <c r="C16" s="151">
        <v>-39340</v>
      </c>
      <c r="D16" s="155" t="s">
        <v>128</v>
      </c>
    </row>
    <row r="17" spans="1:4" ht="16.5" thickBot="1">
      <c r="A17" s="150" t="s">
        <v>131</v>
      </c>
      <c r="B17" s="159">
        <v>-65000</v>
      </c>
      <c r="C17" s="151" t="e">
        <f>-統計!#REF!</f>
        <v>#REF!</v>
      </c>
      <c r="D17" s="143" t="s">
        <v>132</v>
      </c>
    </row>
    <row r="18" spans="1:4" ht="16.5" thickBot="1">
      <c r="A18" s="150" t="s">
        <v>133</v>
      </c>
      <c r="B18" s="159">
        <v>-65000</v>
      </c>
      <c r="C18" s="159" t="e">
        <f>-統計!#REF!</f>
        <v>#REF!</v>
      </c>
      <c r="D18" s="143" t="s">
        <v>132</v>
      </c>
    </row>
    <row r="19" spans="1:4" ht="16.5" thickBot="1">
      <c r="A19" s="158" t="s">
        <v>134</v>
      </c>
      <c r="B19" s="151">
        <v>-1300000</v>
      </c>
      <c r="C19" s="159" t="e">
        <f>-統計!#REF!-統計!#REF!-統計!#REF!-統計!#REF!</f>
        <v>#REF!</v>
      </c>
      <c r="D19" s="155" t="s">
        <v>154</v>
      </c>
    </row>
    <row r="20" spans="1:4" ht="16.5" thickBot="1">
      <c r="A20" s="150" t="s">
        <v>135</v>
      </c>
      <c r="B20" s="159">
        <v>-65000</v>
      </c>
      <c r="C20" s="159" t="e">
        <f>-統計!#REF!-統計!#REF!-500</f>
        <v>#REF!</v>
      </c>
      <c r="D20" s="143" t="s">
        <v>144</v>
      </c>
    </row>
    <row r="21" spans="1:4" ht="16.5" thickBot="1">
      <c r="A21" s="150" t="s">
        <v>136</v>
      </c>
      <c r="B21" s="159">
        <v>-65000</v>
      </c>
      <c r="C21" s="151" t="e">
        <f>-統計!#REF!</f>
        <v>#REF!</v>
      </c>
      <c r="D21" s="143" t="s">
        <v>132</v>
      </c>
    </row>
    <row r="22" spans="1:4" ht="16.5" thickBot="1">
      <c r="A22" s="150" t="s">
        <v>137</v>
      </c>
      <c r="B22" s="151">
        <v>-80000</v>
      </c>
      <c r="C22" s="151" t="e">
        <f>-統計!#REF!-統計!#REF!-統計!#REF!-統計!#REF!-統計!#REF!</f>
        <v>#REF!</v>
      </c>
      <c r="D22" s="143" t="s">
        <v>140</v>
      </c>
    </row>
    <row r="23" spans="1:4" ht="16.5" thickBot="1">
      <c r="A23" s="143" t="s">
        <v>150</v>
      </c>
      <c r="B23" s="151">
        <v>-260000</v>
      </c>
      <c r="C23" s="163" t="e">
        <f>-統計!#REF!-統計!#REF!-統計!#REF!</f>
        <v>#REF!</v>
      </c>
      <c r="D23" s="155" t="s">
        <v>143</v>
      </c>
    </row>
    <row r="24" spans="1:4" ht="16.5" thickBot="1">
      <c r="A24" s="143" t="s">
        <v>153</v>
      </c>
      <c r="B24" s="151">
        <v>-6000</v>
      </c>
      <c r="C24" s="165" t="e">
        <f>-統計!#REF!</f>
        <v>#REF!</v>
      </c>
      <c r="D24" s="155"/>
    </row>
    <row r="25" spans="1:4" ht="17.25" thickBot="1">
      <c r="A25" s="156" t="s">
        <v>116</v>
      </c>
      <c r="B25" s="161">
        <f>SUM(B15:B24)</f>
        <v>-2646000</v>
      </c>
      <c r="C25" s="161" t="e">
        <f>SUM(C15:C24)</f>
        <v>#REF!</v>
      </c>
      <c r="D25" s="142"/>
    </row>
    <row r="26" spans="1:4" ht="17.25" thickBot="1">
      <c r="A26" s="162" t="s">
        <v>142</v>
      </c>
      <c r="B26" s="161">
        <f>B3+B13+B25</f>
        <v>1681000</v>
      </c>
      <c r="C26" s="161" t="e">
        <f>C3+C13+C25</f>
        <v>#REF!</v>
      </c>
      <c r="D26" s="142"/>
    </row>
    <row r="27" spans="1:4">
      <c r="C27" s="163"/>
      <c r="D27" s="145" t="s">
        <v>152</v>
      </c>
    </row>
  </sheetData>
  <phoneticPr fontId="3" type="noConversion"/>
  <pageMargins left="0.31496062992125984" right="0.31496062992125984" top="0.74803149606299213" bottom="0.74803149606299213" header="0.31496062992125984" footer="0.31496062992125984"/>
  <pageSetup paperSize="9" scale="9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>
    <tabColor rgb="FF002060"/>
    <pageSetUpPr fitToPage="1"/>
  </sheetPr>
  <dimension ref="A1:CH35"/>
  <sheetViews>
    <sheetView showGridLines="0" tabSelected="1" zoomScaleNormal="100" workbookViewId="0">
      <pane xSplit="1" ySplit="2" topLeftCell="C9" activePane="bottomRight" state="frozen"/>
      <selection activeCell="J35" sqref="J35"/>
      <selection pane="topRight" activeCell="J35" sqref="J35"/>
      <selection pane="bottomLeft" activeCell="J35" sqref="J35"/>
      <selection pane="bottomRight" activeCell="F21" sqref="F21"/>
    </sheetView>
  </sheetViews>
  <sheetFormatPr defaultColWidth="8.875" defaultRowHeight="15" outlineLevelRow="1" outlineLevelCol="1"/>
  <cols>
    <col min="1" max="1" width="26.125" style="76" customWidth="1"/>
    <col min="2" max="2" width="12.875" style="76" hidden="1" customWidth="1" outlineLevel="1"/>
    <col min="3" max="3" width="11.875" style="76" customWidth="1" collapsed="1"/>
    <col min="4" max="6" width="11.375" style="76" bestFit="1" customWidth="1"/>
    <col min="7" max="7" width="12.875" style="76" bestFit="1" customWidth="1"/>
    <col min="8" max="8" width="12" style="76" bestFit="1" customWidth="1"/>
    <col min="9" max="9" width="12.875" style="76" bestFit="1" customWidth="1"/>
    <col min="10" max="10" width="10.25" style="76" bestFit="1" customWidth="1"/>
    <col min="11" max="16384" width="8.875" style="76"/>
  </cols>
  <sheetData>
    <row r="1" spans="1:9" s="75" customFormat="1" ht="21" thickBot="1">
      <c r="A1" s="135" t="s">
        <v>65</v>
      </c>
      <c r="B1" s="251"/>
    </row>
    <row r="2" spans="1:9" ht="23.25" customHeight="1" thickBot="1">
      <c r="A2" s="122" t="s">
        <v>0</v>
      </c>
      <c r="B2" s="123" t="s">
        <v>99</v>
      </c>
      <c r="C2" s="164" t="s">
        <v>250</v>
      </c>
      <c r="D2" s="164" t="s">
        <v>251</v>
      </c>
      <c r="E2" s="164" t="s">
        <v>252</v>
      </c>
      <c r="F2" s="164" t="s">
        <v>253</v>
      </c>
      <c r="G2" s="164" t="s">
        <v>254</v>
      </c>
      <c r="H2" s="164" t="s">
        <v>255</v>
      </c>
      <c r="I2" s="164" t="s">
        <v>256</v>
      </c>
    </row>
    <row r="3" spans="1:9" ht="16.5" outlineLevel="1">
      <c r="A3" s="101" t="s">
        <v>33</v>
      </c>
      <c r="B3" s="77">
        <v>334</v>
      </c>
      <c r="C3" s="130">
        <v>0</v>
      </c>
      <c r="D3" s="130">
        <v>0</v>
      </c>
      <c r="E3" s="130">
        <v>0</v>
      </c>
      <c r="F3" s="130">
        <v>0</v>
      </c>
      <c r="G3" s="130">
        <v>0</v>
      </c>
      <c r="H3" s="130">
        <v>0</v>
      </c>
      <c r="I3" s="130">
        <v>0</v>
      </c>
    </row>
    <row r="4" spans="1:9" ht="16.5" outlineLevel="1">
      <c r="A4" s="102" t="s">
        <v>60</v>
      </c>
      <c r="B4" s="78">
        <v>0</v>
      </c>
      <c r="C4" s="131">
        <v>0</v>
      </c>
      <c r="D4" s="131">
        <v>0</v>
      </c>
      <c r="E4" s="131">
        <v>0</v>
      </c>
      <c r="F4" s="131">
        <v>0</v>
      </c>
      <c r="G4" s="131">
        <v>0</v>
      </c>
      <c r="H4" s="131">
        <v>0</v>
      </c>
      <c r="I4" s="131">
        <v>0</v>
      </c>
    </row>
    <row r="5" spans="1:9" ht="16.5" outlineLevel="1">
      <c r="A5" s="121" t="s">
        <v>97</v>
      </c>
      <c r="B5" s="80">
        <v>0</v>
      </c>
      <c r="C5" s="131">
        <v>0</v>
      </c>
      <c r="D5" s="131">
        <v>0</v>
      </c>
      <c r="E5" s="131">
        <v>0</v>
      </c>
      <c r="F5" s="131">
        <v>0</v>
      </c>
      <c r="G5" s="131">
        <v>0</v>
      </c>
      <c r="H5" s="131">
        <v>0</v>
      </c>
      <c r="I5" s="131">
        <v>0</v>
      </c>
    </row>
    <row r="6" spans="1:9" ht="16.5" outlineLevel="1">
      <c r="A6" s="95" t="s">
        <v>61</v>
      </c>
      <c r="B6" s="82">
        <v>0</v>
      </c>
      <c r="C6" s="132">
        <v>0</v>
      </c>
      <c r="D6" s="132">
        <v>0</v>
      </c>
      <c r="E6" s="132">
        <v>0</v>
      </c>
      <c r="F6" s="132">
        <v>0</v>
      </c>
      <c r="G6" s="132">
        <v>0</v>
      </c>
      <c r="H6" s="132">
        <v>0</v>
      </c>
      <c r="I6" s="132">
        <v>0</v>
      </c>
    </row>
    <row r="7" spans="1:9" ht="16.5">
      <c r="A7" s="124" t="s">
        <v>113</v>
      </c>
      <c r="B7" s="125">
        <v>1637899</v>
      </c>
      <c r="C7" s="133">
        <v>1029880</v>
      </c>
      <c r="D7" s="133">
        <v>1742930</v>
      </c>
      <c r="E7" s="133">
        <v>784041</v>
      </c>
      <c r="F7" s="133">
        <v>1072890</v>
      </c>
      <c r="G7" s="133">
        <v>1671626</v>
      </c>
      <c r="H7" s="133">
        <v>1784196</v>
      </c>
      <c r="I7" s="133">
        <v>1788716</v>
      </c>
    </row>
    <row r="8" spans="1:9" ht="16.5">
      <c r="A8" s="127" t="s">
        <v>98</v>
      </c>
      <c r="B8" s="125"/>
      <c r="C8" s="133"/>
      <c r="D8" s="133"/>
      <c r="E8" s="133"/>
      <c r="F8" s="133"/>
      <c r="G8" s="133"/>
      <c r="H8" s="133"/>
      <c r="I8" s="133"/>
    </row>
    <row r="9" spans="1:9" ht="16.5">
      <c r="A9" s="124" t="s">
        <v>8</v>
      </c>
      <c r="B9" s="125">
        <v>0</v>
      </c>
      <c r="C9" s="133"/>
      <c r="D9" s="133"/>
      <c r="E9" s="133"/>
      <c r="F9" s="133"/>
      <c r="G9" s="133"/>
      <c r="H9" s="133"/>
      <c r="I9" s="133"/>
    </row>
    <row r="10" spans="1:9" ht="16.5">
      <c r="A10" s="126" t="s">
        <v>5</v>
      </c>
      <c r="B10" s="125">
        <v>0</v>
      </c>
      <c r="C10" s="133"/>
      <c r="D10" s="133"/>
      <c r="E10" s="133"/>
      <c r="F10" s="133"/>
      <c r="G10" s="133"/>
      <c r="H10" s="133"/>
      <c r="I10" s="133"/>
    </row>
    <row r="11" spans="1:9" ht="16.5">
      <c r="A11" s="126" t="s">
        <v>19</v>
      </c>
      <c r="B11" s="125">
        <v>0</v>
      </c>
      <c r="C11" s="133"/>
      <c r="D11" s="133"/>
      <c r="E11" s="133"/>
      <c r="F11" s="133"/>
      <c r="G11" s="133"/>
      <c r="H11" s="133"/>
      <c r="I11" s="133"/>
    </row>
    <row r="12" spans="1:9" ht="16.5">
      <c r="A12" s="128" t="s">
        <v>96</v>
      </c>
      <c r="B12" s="129">
        <v>1744086</v>
      </c>
      <c r="C12" s="167">
        <v>1742930</v>
      </c>
      <c r="D12" s="167">
        <v>784041</v>
      </c>
      <c r="E12" s="167">
        <v>1072890</v>
      </c>
      <c r="F12" s="167">
        <v>1671626</v>
      </c>
      <c r="G12" s="167">
        <v>1784196</v>
      </c>
      <c r="H12" s="167">
        <v>1788716</v>
      </c>
      <c r="I12" s="167">
        <v>991998</v>
      </c>
    </row>
    <row r="13" spans="1:9" ht="16.5">
      <c r="A13" s="79" t="s">
        <v>11</v>
      </c>
      <c r="B13" s="81">
        <v>0</v>
      </c>
      <c r="C13" s="134"/>
      <c r="D13" s="134"/>
      <c r="E13" s="134"/>
      <c r="F13" s="134"/>
      <c r="G13" s="134"/>
      <c r="H13" s="134"/>
      <c r="I13" s="134"/>
    </row>
    <row r="14" spans="1:9" ht="16.5">
      <c r="A14" s="79" t="s">
        <v>9</v>
      </c>
      <c r="B14" s="81">
        <v>0</v>
      </c>
      <c r="C14" s="134"/>
      <c r="D14" s="134"/>
      <c r="E14" s="134"/>
      <c r="F14" s="134"/>
      <c r="G14" s="134"/>
      <c r="H14" s="134"/>
      <c r="I14" s="134"/>
    </row>
    <row r="15" spans="1:9" ht="17.25" thickBot="1">
      <c r="A15" s="97" t="s">
        <v>114</v>
      </c>
      <c r="B15" s="94">
        <v>1744586</v>
      </c>
      <c r="C15" s="168">
        <v>1742930</v>
      </c>
      <c r="D15" s="168">
        <v>784041</v>
      </c>
      <c r="E15" s="168">
        <v>1072890</v>
      </c>
      <c r="F15" s="168">
        <v>1671626</v>
      </c>
      <c r="G15" s="168">
        <v>1784196</v>
      </c>
      <c r="H15" s="168">
        <v>1788716</v>
      </c>
      <c r="I15" s="168">
        <v>991998</v>
      </c>
    </row>
    <row r="16" spans="1:9" s="74" customFormat="1" ht="24" customHeight="1" thickTop="1" thickBot="1">
      <c r="A16" s="96" t="s">
        <v>30</v>
      </c>
      <c r="B16" s="73" t="s">
        <v>66</v>
      </c>
      <c r="C16" s="164" t="s">
        <v>250</v>
      </c>
      <c r="D16" s="164" t="s">
        <v>251</v>
      </c>
      <c r="E16" s="164" t="s">
        <v>252</v>
      </c>
      <c r="F16" s="164" t="s">
        <v>253</v>
      </c>
      <c r="G16" s="164" t="s">
        <v>254</v>
      </c>
      <c r="H16" s="164" t="s">
        <v>255</v>
      </c>
      <c r="I16" s="164" t="s">
        <v>256</v>
      </c>
    </row>
    <row r="17" spans="1:9" s="83" customFormat="1" ht="16.5">
      <c r="A17" s="98" t="s">
        <v>20</v>
      </c>
      <c r="B17" s="99">
        <v>26378</v>
      </c>
      <c r="C17" s="243"/>
      <c r="D17" s="243"/>
      <c r="E17" s="243"/>
      <c r="F17" s="243">
        <v>79348</v>
      </c>
      <c r="G17" s="249">
        <v>39770</v>
      </c>
      <c r="H17" s="190">
        <v>39722</v>
      </c>
      <c r="I17" s="250">
        <v>39848</v>
      </c>
    </row>
    <row r="18" spans="1:9" s="83" customFormat="1" ht="16.5">
      <c r="A18" s="100" t="s">
        <v>35</v>
      </c>
      <c r="B18" s="99">
        <v>95409</v>
      </c>
      <c r="C18" s="244"/>
      <c r="D18" s="244"/>
      <c r="E18" s="244"/>
      <c r="F18" s="244">
        <v>190434</v>
      </c>
      <c r="G18" s="250">
        <v>91400</v>
      </c>
      <c r="H18" s="190">
        <v>104354</v>
      </c>
      <c r="I18" s="250">
        <v>104634</v>
      </c>
    </row>
    <row r="19" spans="1:9" s="83" customFormat="1" ht="16.5">
      <c r="A19" s="98" t="s">
        <v>31</v>
      </c>
      <c r="B19" s="99"/>
      <c r="C19" s="244"/>
      <c r="D19" s="244"/>
      <c r="E19" s="244"/>
      <c r="F19" s="244"/>
      <c r="G19" s="250"/>
      <c r="H19" s="190"/>
      <c r="I19" s="250"/>
    </row>
    <row r="20" spans="1:9" s="83" customFormat="1" ht="16.5">
      <c r="A20" s="98" t="s">
        <v>32</v>
      </c>
      <c r="B20" s="99"/>
      <c r="C20" s="244"/>
      <c r="D20" s="244"/>
      <c r="E20" s="244"/>
      <c r="F20" s="244"/>
      <c r="G20" s="250"/>
      <c r="H20" s="190">
        <v>2244</v>
      </c>
      <c r="I20" s="250"/>
    </row>
    <row r="21" spans="1:9" s="83" customFormat="1" ht="16.5">
      <c r="A21" s="98" t="s">
        <v>2</v>
      </c>
      <c r="B21" s="109"/>
      <c r="C21" s="244">
        <v>726000</v>
      </c>
      <c r="D21" s="244"/>
      <c r="E21" s="244">
        <v>300000</v>
      </c>
      <c r="F21" s="244">
        <v>495554</v>
      </c>
      <c r="G21" s="250"/>
      <c r="H21" s="250"/>
      <c r="I21" s="250">
        <v>2968000</v>
      </c>
    </row>
    <row r="22" spans="1:9" s="83" customFormat="1" ht="16.5">
      <c r="A22" s="84" t="s">
        <v>21</v>
      </c>
      <c r="B22" s="85">
        <v>4000</v>
      </c>
      <c r="C22" s="245">
        <v>6400</v>
      </c>
      <c r="D22" s="245">
        <v>8000</v>
      </c>
      <c r="E22" s="245">
        <v>7200</v>
      </c>
      <c r="F22" s="245">
        <v>9600</v>
      </c>
      <c r="G22" s="245">
        <v>9600</v>
      </c>
      <c r="H22" s="245">
        <v>8800</v>
      </c>
      <c r="I22" s="245">
        <v>15200</v>
      </c>
    </row>
    <row r="23" spans="1:9" ht="16.5">
      <c r="A23" s="84" t="s">
        <v>22</v>
      </c>
      <c r="B23" s="85"/>
      <c r="C23" s="245"/>
      <c r="D23" s="245"/>
      <c r="E23" s="245"/>
      <c r="F23" s="245">
        <v>4000</v>
      </c>
      <c r="G23" s="245"/>
      <c r="H23" s="245"/>
      <c r="I23" s="245"/>
    </row>
    <row r="24" spans="1:9" ht="16.5">
      <c r="A24" s="84" t="s">
        <v>23</v>
      </c>
      <c r="B24" s="85"/>
      <c r="C24" s="245">
        <v>6000</v>
      </c>
      <c r="D24" s="245">
        <v>3000</v>
      </c>
      <c r="E24" s="245">
        <v>3000</v>
      </c>
      <c r="F24" s="245">
        <v>25000</v>
      </c>
      <c r="G24" s="245">
        <v>3000</v>
      </c>
      <c r="H24" s="245">
        <v>5000</v>
      </c>
      <c r="I24" s="245"/>
    </row>
    <row r="25" spans="1:9" ht="16.5">
      <c r="A25" s="84" t="s">
        <v>24</v>
      </c>
      <c r="B25" s="85"/>
      <c r="C25" s="245"/>
      <c r="D25" s="245"/>
      <c r="E25" s="245"/>
      <c r="F25" s="245"/>
      <c r="G25" s="245"/>
      <c r="H25" s="245"/>
      <c r="I25" s="245"/>
    </row>
    <row r="26" spans="1:9" ht="16.5">
      <c r="A26" s="84" t="s">
        <v>25</v>
      </c>
      <c r="B26" s="85"/>
      <c r="C26" s="245"/>
      <c r="D26" s="245"/>
      <c r="E26" s="245"/>
      <c r="F26" s="245"/>
      <c r="G26" s="245"/>
      <c r="H26" s="245"/>
      <c r="I26" s="245"/>
    </row>
    <row r="27" spans="1:9" ht="16.5">
      <c r="A27" s="84" t="s">
        <v>26</v>
      </c>
      <c r="B27" s="85"/>
      <c r="C27" s="245"/>
      <c r="D27" s="245"/>
      <c r="E27" s="245"/>
      <c r="F27" s="245"/>
      <c r="G27" s="245"/>
      <c r="H27" s="245"/>
      <c r="I27" s="245"/>
    </row>
    <row r="28" spans="1:9" ht="16.5">
      <c r="A28" s="84" t="s">
        <v>155</v>
      </c>
      <c r="B28" s="85"/>
      <c r="C28" s="245">
        <v>550</v>
      </c>
      <c r="D28" s="245">
        <v>947889</v>
      </c>
      <c r="E28" s="245"/>
      <c r="F28" s="245"/>
      <c r="G28" s="245"/>
      <c r="H28" s="245"/>
      <c r="I28" s="245"/>
    </row>
    <row r="29" spans="1:9" ht="16.5">
      <c r="A29" s="84" t="s">
        <v>156</v>
      </c>
      <c r="B29" s="85"/>
      <c r="C29" s="245"/>
      <c r="D29" s="245"/>
      <c r="E29" s="245"/>
      <c r="F29" s="245"/>
      <c r="G29" s="245"/>
      <c r="H29" s="245"/>
      <c r="I29" s="245">
        <v>3894000</v>
      </c>
    </row>
    <row r="30" spans="1:9" ht="16.5">
      <c r="A30" s="84" t="s">
        <v>27</v>
      </c>
      <c r="B30" s="85"/>
      <c r="C30" s="245"/>
      <c r="D30" s="245"/>
      <c r="E30" s="245"/>
      <c r="F30" s="245"/>
      <c r="G30" s="245"/>
      <c r="H30" s="245"/>
      <c r="I30" s="245"/>
    </row>
    <row r="31" spans="1:9" ht="16.5">
      <c r="A31" s="84" t="s">
        <v>28</v>
      </c>
      <c r="B31" s="85">
        <v>11600</v>
      </c>
      <c r="C31" s="245"/>
      <c r="D31" s="245"/>
      <c r="E31" s="245"/>
      <c r="F31" s="245">
        <v>128000</v>
      </c>
      <c r="G31" s="245"/>
      <c r="H31" s="245">
        <v>128000</v>
      </c>
      <c r="I31" s="245"/>
    </row>
    <row r="32" spans="1:9" ht="16.5">
      <c r="A32" s="84" t="s">
        <v>29</v>
      </c>
      <c r="B32" s="85"/>
      <c r="C32" s="245"/>
      <c r="D32" s="245"/>
      <c r="E32" s="245">
        <v>951</v>
      </c>
      <c r="F32" s="245"/>
      <c r="G32" s="245">
        <v>6000</v>
      </c>
      <c r="H32" s="245"/>
      <c r="I32" s="245"/>
    </row>
    <row r="33" spans="1:9" s="89" customFormat="1" ht="16.5">
      <c r="A33" s="87" t="s">
        <v>6</v>
      </c>
      <c r="B33" s="88">
        <v>121787</v>
      </c>
      <c r="C33" s="246">
        <v>726000</v>
      </c>
      <c r="D33" s="245"/>
      <c r="E33" s="245">
        <v>300000</v>
      </c>
      <c r="F33" s="245">
        <v>765336</v>
      </c>
      <c r="G33" s="245">
        <v>131170</v>
      </c>
      <c r="H33" s="245">
        <v>146320</v>
      </c>
      <c r="I33" s="245">
        <v>3112482</v>
      </c>
    </row>
    <row r="34" spans="1:9" ht="16.5">
      <c r="A34" s="90" t="s">
        <v>7</v>
      </c>
      <c r="B34" s="91">
        <v>15600</v>
      </c>
      <c r="C34" s="247">
        <v>12950</v>
      </c>
      <c r="D34" s="247">
        <v>958889</v>
      </c>
      <c r="E34" s="247">
        <v>11151</v>
      </c>
      <c r="F34" s="247">
        <v>166600</v>
      </c>
      <c r="G34" s="247">
        <v>18600</v>
      </c>
      <c r="H34" s="247">
        <v>141800</v>
      </c>
      <c r="I34" s="247">
        <v>3909200</v>
      </c>
    </row>
    <row r="35" spans="1:9" s="86" customFormat="1" ht="17.25" thickBot="1">
      <c r="A35" s="92" t="s">
        <v>1</v>
      </c>
      <c r="B35" s="93">
        <v>106187</v>
      </c>
      <c r="C35" s="248">
        <v>713050</v>
      </c>
      <c r="D35" s="248">
        <v>-958889</v>
      </c>
      <c r="E35" s="248">
        <v>288849</v>
      </c>
      <c r="F35" s="248">
        <v>598736</v>
      </c>
      <c r="G35" s="248">
        <v>112570</v>
      </c>
      <c r="H35" s="248">
        <v>4520</v>
      </c>
      <c r="I35" s="248">
        <v>-796718</v>
      </c>
    </row>
  </sheetData>
  <phoneticPr fontId="6" type="noConversion"/>
  <hyperlinks>
    <hyperlink ref="A10" location="暫付款!A1" display="暫付款" xr:uid="{00000000-0004-0000-1300-000000000000}"/>
    <hyperlink ref="A11" location="預付稅款!A1" display="預付稅款" xr:uid="{00000000-0004-0000-1300-000001000000}"/>
    <hyperlink ref="A20" location="利息收入!A1" display="利息收入" xr:uid="{00000000-0004-0000-1300-000002000000}"/>
    <hyperlink ref="A21" location="其他收入!A1" display="其他收入" xr:uid="{00000000-0004-0000-1300-000003000000}"/>
    <hyperlink ref="A22" location="'福利-生日'!A1" display="福利補助-生日" xr:uid="{00000000-0004-0000-1300-000004000000}"/>
    <hyperlink ref="A23" location="'福利-生產'!A1" display="福利補助-生產" xr:uid="{00000000-0004-0000-1300-000005000000}"/>
    <hyperlink ref="A24" location="'福利-奠儀'!A1" display="福利補助-奠儀" xr:uid="{00000000-0004-0000-1300-000006000000}"/>
    <hyperlink ref="A25" location="'福利-結婚'!A1" display="福利補助-結婚" xr:uid="{00000000-0004-0000-1300-000007000000}"/>
    <hyperlink ref="A26" location="'福利-新居'!A1" display="福利補助-新居" xr:uid="{00000000-0004-0000-1300-000008000000}"/>
    <hyperlink ref="A27" location="'福利-公傷'!A1" display="福利補助-公傷" xr:uid="{00000000-0004-0000-1300-000009000000}"/>
    <hyperlink ref="A28" location="'文康-旅遊&amp;摸彩'!A1" display="文康活動-休閒育樂" xr:uid="{00000000-0004-0000-1300-00000A000000}"/>
    <hyperlink ref="A30" location="'文康-雜誌社團'!A1" display="文康活動-雜誌訂閱" xr:uid="{00000000-0004-0000-1300-00000B000000}"/>
    <hyperlink ref="A31" location="'其他-年節'!A1" display="其他輔助-年節" xr:uid="{00000000-0004-0000-1300-00000C000000}"/>
    <hyperlink ref="A32" location="'其他-其他'!A1" display="其他輔助-其他" xr:uid="{00000000-0004-0000-1300-00000D000000}"/>
    <hyperlink ref="A18" location="營收0.0015!A1" display="營業收入提撥" xr:uid="{00000000-0004-0000-1300-00000E000000}"/>
    <hyperlink ref="A19" location="下腳0.4!A1" display="下腳變價收入" xr:uid="{00000000-0004-0000-1300-00000F000000}"/>
    <hyperlink ref="A17" location="員工薪津0.005!A1" display="基金-員工薪資提撥" xr:uid="{00000000-0004-0000-1300-000010000000}"/>
    <hyperlink ref="A29" location="'文康-旅遊&amp;摸彩'!A1" display="文康活動-休閒育樂" xr:uid="{154318AC-D093-406D-B662-3C41AECD33BB}"/>
  </hyperlinks>
  <printOptions horizontalCentered="1"/>
  <pageMargins left="0.15748031496062992" right="0.15748031496062992" top="0.39370078740157483" bottom="0.39370078740157483" header="0.51181102362204722" footer="0.51181102362204722"/>
  <pageSetup paperSize="9" scale="58" orientation="landscape" r:id="rId1"/>
  <headerFooter alignWithMargins="0">
    <oddFooter>&amp;C&amp;"Times New Roman,標準"&amp;D&amp;T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98D78-13AD-49E3-BFF5-0030EA1CF6DF}">
  <sheetPr>
    <tabColor rgb="FF4BB6FF"/>
  </sheetPr>
  <dimension ref="A1:D29"/>
  <sheetViews>
    <sheetView zoomScale="55" zoomScaleNormal="55" workbookViewId="0">
      <pane xSplit="1" ySplit="3" topLeftCell="B4" activePane="bottomRight" state="frozen"/>
      <selection activeCell="E2" sqref="E2:E8"/>
      <selection pane="topRight" activeCell="E2" sqref="E2:E8"/>
      <selection pane="bottomLeft" activeCell="E2" sqref="E2:E8"/>
      <selection pane="bottomRight" activeCell="E2" sqref="E2:E8"/>
    </sheetView>
  </sheetViews>
  <sheetFormatPr defaultColWidth="9" defaultRowHeight="39.75" customHeight="1"/>
  <cols>
    <col min="1" max="1" width="43.75" style="203" customWidth="1"/>
    <col min="2" max="2" width="24.375" style="203" customWidth="1"/>
    <col min="3" max="3" width="27.875" style="203" bestFit="1" customWidth="1"/>
    <col min="4" max="4" width="79.25" style="203" customWidth="1"/>
    <col min="5" max="5" width="9.25" style="203" bestFit="1" customWidth="1"/>
    <col min="6" max="7" width="9" style="203"/>
    <col min="8" max="8" width="12.625" style="203" bestFit="1" customWidth="1"/>
    <col min="9" max="16384" width="9" style="203"/>
  </cols>
  <sheetData>
    <row r="1" spans="1:4" ht="39.75" customHeight="1" thickBot="1">
      <c r="A1" s="201">
        <v>2021</v>
      </c>
      <c r="B1" s="240">
        <v>150</v>
      </c>
      <c r="C1" s="241" t="s">
        <v>242</v>
      </c>
      <c r="D1" s="202"/>
    </row>
    <row r="2" spans="1:4" s="207" customFormat="1" ht="39.75" customHeight="1" thickBot="1">
      <c r="A2" s="204" t="s">
        <v>117</v>
      </c>
      <c r="B2" s="205" t="s">
        <v>193</v>
      </c>
      <c r="C2" s="205" t="s">
        <v>245</v>
      </c>
      <c r="D2" s="206" t="s">
        <v>118</v>
      </c>
    </row>
    <row r="3" spans="1:4" s="207" customFormat="1" ht="31.5" customHeight="1" thickBot="1">
      <c r="A3" s="208" t="s">
        <v>158</v>
      </c>
      <c r="B3" s="209">
        <v>2439373</v>
      </c>
      <c r="C3" s="209">
        <v>2868945</v>
      </c>
      <c r="D3" s="210"/>
    </row>
    <row r="4" spans="1:4" s="207" customFormat="1" ht="25.5" customHeight="1" thickBot="1">
      <c r="A4" s="211" t="s">
        <v>120</v>
      </c>
      <c r="B4" s="212"/>
      <c r="C4" s="212"/>
      <c r="D4" s="213"/>
    </row>
    <row r="5" spans="1:4" s="207" customFormat="1" ht="42.75" thickBot="1">
      <c r="A5" s="214" t="s">
        <v>219</v>
      </c>
      <c r="B5" s="215">
        <v>1080000</v>
      </c>
      <c r="C5" s="215">
        <v>1222797</v>
      </c>
      <c r="D5" s="216" t="s">
        <v>220</v>
      </c>
    </row>
    <row r="6" spans="1:4" s="207" customFormat="1" ht="42.75" thickBot="1">
      <c r="A6" s="217" t="s">
        <v>221</v>
      </c>
      <c r="B6" s="215">
        <v>324000</v>
      </c>
      <c r="C6" s="215">
        <v>367812</v>
      </c>
      <c r="D6" s="216" t="s">
        <v>222</v>
      </c>
    </row>
    <row r="7" spans="1:4" s="207" customFormat="1" ht="42.75" thickBot="1">
      <c r="A7" s="218" t="s">
        <v>223</v>
      </c>
      <c r="B7" s="215">
        <v>560000</v>
      </c>
      <c r="C7" s="215">
        <v>560000</v>
      </c>
      <c r="D7" s="219" t="s">
        <v>224</v>
      </c>
    </row>
    <row r="8" spans="1:4" s="207" customFormat="1" ht="42.75" thickBot="1">
      <c r="A8" s="218" t="s">
        <v>246</v>
      </c>
      <c r="B8" s="215">
        <v>1800000</v>
      </c>
      <c r="C8" s="215"/>
      <c r="D8" s="220" t="s">
        <v>244</v>
      </c>
    </row>
    <row r="9" spans="1:4" s="207" customFormat="1" ht="24" thickBot="1">
      <c r="A9" s="221" t="s">
        <v>225</v>
      </c>
      <c r="B9" s="215"/>
      <c r="C9" s="215"/>
      <c r="D9" s="222"/>
    </row>
    <row r="10" spans="1:4" s="207" customFormat="1" ht="24" thickBot="1">
      <c r="A10" s="221" t="s">
        <v>226</v>
      </c>
      <c r="B10" s="215"/>
      <c r="C10" s="215">
        <v>768</v>
      </c>
      <c r="D10" s="223"/>
    </row>
    <row r="11" spans="1:4" s="207" customFormat="1" ht="24" thickBot="1">
      <c r="A11" s="221" t="s">
        <v>227</v>
      </c>
      <c r="B11" s="215"/>
      <c r="C11" s="215"/>
      <c r="D11" s="223"/>
    </row>
    <row r="12" spans="1:4" s="207" customFormat="1" ht="39.75" customHeight="1" thickBot="1">
      <c r="A12" s="224" t="s">
        <v>228</v>
      </c>
      <c r="B12" s="225">
        <f>SUM(B5:B11)</f>
        <v>3764000</v>
      </c>
      <c r="C12" s="225">
        <f>SUM(C5:C11)</f>
        <v>2151377</v>
      </c>
      <c r="D12" s="226"/>
    </row>
    <row r="13" spans="1:4" s="207" customFormat="1" ht="24" thickBot="1">
      <c r="A13" s="227" t="s">
        <v>129</v>
      </c>
      <c r="B13" s="215"/>
      <c r="C13" s="215"/>
      <c r="D13" s="213"/>
    </row>
    <row r="14" spans="1:4" s="207" customFormat="1" ht="24" thickBot="1">
      <c r="A14" s="255" t="s">
        <v>229</v>
      </c>
      <c r="B14" s="215">
        <v>-717500</v>
      </c>
      <c r="C14" s="215">
        <v>-717500</v>
      </c>
      <c r="D14" s="252" t="s">
        <v>247</v>
      </c>
    </row>
    <row r="15" spans="1:4" s="207" customFormat="1" ht="24" thickBot="1">
      <c r="A15" s="256"/>
      <c r="B15" s="215">
        <f>-4500*150</f>
        <v>-675000</v>
      </c>
      <c r="C15" s="228">
        <v>0</v>
      </c>
      <c r="D15" s="253"/>
    </row>
    <row r="16" spans="1:4" s="207" customFormat="1" ht="36.75" customHeight="1" thickBot="1">
      <c r="A16" s="256"/>
      <c r="B16" s="215">
        <f>-4500*(400-150)</f>
        <v>-1125000</v>
      </c>
      <c r="C16" s="228">
        <v>-608252</v>
      </c>
      <c r="D16" s="253"/>
    </row>
    <row r="17" spans="1:4" s="207" customFormat="1" ht="33.75" customHeight="1" thickBot="1">
      <c r="A17" s="257"/>
      <c r="B17" s="215">
        <v>-700000</v>
      </c>
      <c r="C17" s="228">
        <v>0</v>
      </c>
      <c r="D17" s="254"/>
    </row>
    <row r="18" spans="1:4" s="207" customFormat="1" ht="33.75" customHeight="1" thickBot="1">
      <c r="A18" s="221" t="s">
        <v>230</v>
      </c>
      <c r="B18" s="215">
        <f>-500*150</f>
        <v>-75000</v>
      </c>
      <c r="C18" s="215">
        <f>-500*136</f>
        <v>-68000</v>
      </c>
      <c r="D18" s="223" t="s">
        <v>248</v>
      </c>
    </row>
    <row r="19" spans="1:4" s="207" customFormat="1" ht="43.5" customHeight="1" thickBot="1">
      <c r="A19" s="221" t="s">
        <v>231</v>
      </c>
      <c r="B19" s="215">
        <f>-500*150</f>
        <v>-75000</v>
      </c>
      <c r="C19" s="228">
        <v>-67000</v>
      </c>
      <c r="D19" s="223" t="s">
        <v>243</v>
      </c>
    </row>
    <row r="20" spans="1:4" s="207" customFormat="1" ht="301.5" customHeight="1" thickBot="1">
      <c r="A20" s="221" t="s">
        <v>232</v>
      </c>
      <c r="B20" s="215">
        <f>-600*150</f>
        <v>-90000</v>
      </c>
      <c r="C20" s="228">
        <f>-209480-1200</f>
        <v>-210680</v>
      </c>
      <c r="D20" s="242" t="s">
        <v>249</v>
      </c>
    </row>
    <row r="21" spans="1:4" s="207" customFormat="1" ht="33.75" customHeight="1" thickBot="1">
      <c r="A21" s="221" t="s">
        <v>233</v>
      </c>
      <c r="B21" s="215">
        <f>-500*150</f>
        <v>-75000</v>
      </c>
      <c r="C21" s="215">
        <v>-69000</v>
      </c>
      <c r="D21" s="223" t="s">
        <v>234</v>
      </c>
    </row>
    <row r="22" spans="1:4" s="207" customFormat="1" ht="33.75" customHeight="1" thickBot="1">
      <c r="A22" s="217" t="s">
        <v>235</v>
      </c>
      <c r="B22" s="215">
        <v>-90000</v>
      </c>
      <c r="C22" s="215">
        <v>-106000</v>
      </c>
      <c r="D22" s="223" t="s">
        <v>236</v>
      </c>
    </row>
    <row r="23" spans="1:4" s="207" customFormat="1" ht="35.25" customHeight="1" thickBot="1">
      <c r="A23" s="217" t="s">
        <v>237</v>
      </c>
      <c r="B23" s="215">
        <v>-6000</v>
      </c>
      <c r="C23" s="215">
        <v>-6000</v>
      </c>
      <c r="D23" s="223" t="s">
        <v>238</v>
      </c>
    </row>
    <row r="24" spans="1:4" s="233" customFormat="1" ht="35.25" hidden="1" customHeight="1" thickBot="1">
      <c r="A24" s="229" t="s">
        <v>239</v>
      </c>
      <c r="B24" s="230"/>
      <c r="C24" s="231"/>
      <c r="D24" s="232"/>
    </row>
    <row r="25" spans="1:4" s="233" customFormat="1" ht="41.25" hidden="1" customHeight="1" thickBot="1">
      <c r="A25" s="229" t="s">
        <v>240</v>
      </c>
      <c r="B25" s="230"/>
      <c r="C25" s="231"/>
      <c r="D25" s="232"/>
    </row>
    <row r="26" spans="1:4" s="207" customFormat="1" ht="24.75" thickBot="1">
      <c r="A26" s="224" t="s">
        <v>241</v>
      </c>
      <c r="B26" s="234">
        <f>SUM(B14:B23)</f>
        <v>-3628500</v>
      </c>
      <c r="C26" s="234">
        <f>SUM(C14:C25)</f>
        <v>-1852432</v>
      </c>
      <c r="D26" s="235"/>
    </row>
    <row r="27" spans="1:4" s="207" customFormat="1" ht="24.75" thickBot="1">
      <c r="A27" s="236" t="s">
        <v>157</v>
      </c>
      <c r="B27" s="234">
        <f>B3+B12+B26</f>
        <v>2574873</v>
      </c>
      <c r="C27" s="234">
        <f>C3+C12+C26</f>
        <v>3167890</v>
      </c>
      <c r="D27" s="235"/>
    </row>
    <row r="28" spans="1:4" ht="39.75" hidden="1" customHeight="1" thickBot="1">
      <c r="B28" s="237">
        <v>2500000</v>
      </c>
      <c r="C28" s="238"/>
      <c r="D28" s="239">
        <f>B28-B27</f>
        <v>-74873</v>
      </c>
    </row>
    <row r="29" spans="1:4" ht="88.5" customHeight="1">
      <c r="B29" s="258"/>
      <c r="C29" s="258"/>
    </row>
  </sheetData>
  <mergeCells count="3">
    <mergeCell ref="D14:D17"/>
    <mergeCell ref="A14:A17"/>
    <mergeCell ref="B29:C29"/>
  </mergeCells>
  <phoneticPr fontId="62" type="noConversion"/>
  <printOptions horizontalCentered="1"/>
  <pageMargins left="0.17" right="0.23622047244094491" top="0.19685039370078741" bottom="0.23622047244094491" header="0.15748031496062992" footer="0.15748031496062992"/>
  <pageSetup paperSize="9" scale="5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3BD3-F440-4AF8-A71A-0D46E73776C8}">
  <sheetPr>
    <tabColor theme="8" tint="-0.249977111117893"/>
  </sheetPr>
  <dimension ref="A1:D28"/>
  <sheetViews>
    <sheetView zoomScale="85" zoomScaleNormal="85" workbookViewId="0">
      <pane xSplit="1" ySplit="3" topLeftCell="B7" activePane="bottomRight" state="frozen"/>
      <selection activeCell="E2" sqref="E2:E8"/>
      <selection pane="topRight" activeCell="E2" sqref="E2:E8"/>
      <selection pane="bottomLeft" activeCell="E2" sqref="E2:E8"/>
      <selection pane="bottomRight" activeCell="E2" sqref="E2:E8"/>
    </sheetView>
  </sheetViews>
  <sheetFormatPr defaultColWidth="9" defaultRowHeight="15.75"/>
  <cols>
    <col min="1" max="1" width="44.625" style="145" bestFit="1" customWidth="1"/>
    <col min="2" max="3" width="13.25" style="145" bestFit="1" customWidth="1"/>
    <col min="4" max="4" width="77.625" style="145" customWidth="1"/>
    <col min="5" max="16384" width="9" style="145"/>
  </cols>
  <sheetData>
    <row r="1" spans="1:4" ht="16.5" thickBot="1">
      <c r="A1" s="195" t="s">
        <v>211</v>
      </c>
      <c r="B1" s="194"/>
      <c r="C1" s="194"/>
      <c r="D1" s="169"/>
    </row>
    <row r="2" spans="1:4" ht="17.25" thickBot="1">
      <c r="A2" s="146" t="s">
        <v>117</v>
      </c>
      <c r="B2" s="193" t="s">
        <v>193</v>
      </c>
      <c r="C2" s="193" t="s">
        <v>69</v>
      </c>
      <c r="D2" s="147" t="s">
        <v>118</v>
      </c>
    </row>
    <row r="3" spans="1:4" ht="20.100000000000001" customHeight="1" thickBot="1">
      <c r="A3" s="148" t="s">
        <v>158</v>
      </c>
      <c r="B3" s="149">
        <v>2135985</v>
      </c>
      <c r="C3" s="149">
        <v>2139628</v>
      </c>
      <c r="D3" s="142" t="s">
        <v>67</v>
      </c>
    </row>
    <row r="4" spans="1:4" ht="20.100000000000001" customHeight="1" thickBot="1">
      <c r="A4" s="150" t="s">
        <v>120</v>
      </c>
      <c r="B4" s="151"/>
      <c r="C4" s="151"/>
      <c r="D4" s="152"/>
    </row>
    <row r="5" spans="1:4" ht="32.25" thickBot="1">
      <c r="A5" s="153" t="s">
        <v>121</v>
      </c>
      <c r="B5" s="151">
        <v>1000000</v>
      </c>
      <c r="C5" s="151">
        <v>1078766</v>
      </c>
      <c r="D5" s="154" t="s">
        <v>207</v>
      </c>
    </row>
    <row r="6" spans="1:4" ht="32.25" thickBot="1">
      <c r="A6" s="143" t="s">
        <v>123</v>
      </c>
      <c r="B6" s="151">
        <v>250000</v>
      </c>
      <c r="C6" s="151">
        <v>334768</v>
      </c>
      <c r="D6" s="154" t="s">
        <v>206</v>
      </c>
    </row>
    <row r="7" spans="1:4" ht="20.100000000000001" customHeight="1" thickBot="1">
      <c r="A7" s="143" t="s">
        <v>167</v>
      </c>
      <c r="B7" s="151">
        <v>600000</v>
      </c>
      <c r="C7" s="151">
        <v>480000</v>
      </c>
      <c r="D7" s="143" t="s">
        <v>205</v>
      </c>
    </row>
    <row r="8" spans="1:4" ht="20.100000000000001" customHeight="1" thickBot="1">
      <c r="A8" s="143" t="s">
        <v>168</v>
      </c>
      <c r="B8" s="151">
        <v>1500000</v>
      </c>
      <c r="C8" s="151">
        <v>0</v>
      </c>
      <c r="D8" s="143" t="s">
        <v>218</v>
      </c>
    </row>
    <row r="9" spans="1:4" ht="20.100000000000001" customHeight="1" thickBot="1">
      <c r="A9" s="144" t="s">
        <v>169</v>
      </c>
      <c r="B9" s="151"/>
      <c r="C9" s="151"/>
      <c r="D9" s="143"/>
    </row>
    <row r="10" spans="1:4" ht="20.100000000000001" customHeight="1" thickBot="1">
      <c r="A10" s="144" t="s">
        <v>170</v>
      </c>
      <c r="B10" s="151"/>
      <c r="C10" s="151">
        <v>12318</v>
      </c>
      <c r="D10" s="143" t="s">
        <v>216</v>
      </c>
    </row>
    <row r="11" spans="1:4" ht="20.100000000000001" customHeight="1" thickBot="1">
      <c r="A11" s="144" t="s">
        <v>171</v>
      </c>
      <c r="B11" s="151"/>
      <c r="C11" s="151">
        <v>741</v>
      </c>
      <c r="D11" s="143" t="s">
        <v>204</v>
      </c>
    </row>
    <row r="12" spans="1:4" ht="20.100000000000001" customHeight="1" thickBot="1">
      <c r="A12" s="156" t="s">
        <v>138</v>
      </c>
      <c r="B12" s="192">
        <v>3350000</v>
      </c>
      <c r="C12" s="192">
        <v>1906593</v>
      </c>
      <c r="D12" s="170"/>
    </row>
    <row r="13" spans="1:4" ht="20.100000000000001" customHeight="1" thickBot="1">
      <c r="A13" s="166" t="s">
        <v>129</v>
      </c>
      <c r="B13" s="151"/>
      <c r="C13" s="151"/>
      <c r="D13" s="152"/>
    </row>
    <row r="14" spans="1:4" ht="37.5" customHeight="1" thickBot="1">
      <c r="A14" s="158" t="s">
        <v>159</v>
      </c>
      <c r="B14" s="196">
        <v>748500</v>
      </c>
      <c r="C14" s="197">
        <v>609264</v>
      </c>
      <c r="D14" s="160" t="s">
        <v>215</v>
      </c>
    </row>
    <row r="15" spans="1:4" ht="20.100000000000001" customHeight="1" thickBot="1">
      <c r="A15" s="158" t="s">
        <v>160</v>
      </c>
      <c r="B15" s="197"/>
      <c r="C15" s="196">
        <v>0</v>
      </c>
      <c r="D15" s="143" t="s">
        <v>210</v>
      </c>
    </row>
    <row r="16" spans="1:4" ht="20.100000000000001" customHeight="1" thickBot="1">
      <c r="A16" s="150" t="s">
        <v>161</v>
      </c>
      <c r="B16" s="197">
        <v>75000</v>
      </c>
      <c r="C16" s="196">
        <v>64000</v>
      </c>
      <c r="D16" s="143" t="s">
        <v>203</v>
      </c>
    </row>
    <row r="17" spans="1:4" ht="20.100000000000001" customHeight="1" thickBot="1">
      <c r="A17" s="150" t="s">
        <v>162</v>
      </c>
      <c r="B17" s="197">
        <v>75000</v>
      </c>
      <c r="C17" s="197">
        <v>64500</v>
      </c>
      <c r="D17" s="143" t="s">
        <v>202</v>
      </c>
    </row>
    <row r="18" spans="1:4" ht="62.25" customHeight="1" thickBot="1">
      <c r="A18" s="158" t="s">
        <v>172</v>
      </c>
      <c r="B18" s="196">
        <v>1500000</v>
      </c>
      <c r="C18" s="197">
        <v>0</v>
      </c>
      <c r="D18" s="154" t="s">
        <v>209</v>
      </c>
    </row>
    <row r="19" spans="1:4" ht="25.5" customHeight="1" thickBot="1">
      <c r="A19" s="158" t="s">
        <v>163</v>
      </c>
      <c r="B19" s="196"/>
      <c r="C19" s="197"/>
      <c r="D19" s="154" t="s">
        <v>208</v>
      </c>
    </row>
    <row r="20" spans="1:4" ht="48" thickBot="1">
      <c r="A20" s="150" t="s">
        <v>213</v>
      </c>
      <c r="B20" s="197">
        <v>90000</v>
      </c>
      <c r="C20" s="197">
        <v>280472</v>
      </c>
      <c r="D20" s="154" t="s">
        <v>212</v>
      </c>
    </row>
    <row r="21" spans="1:4" ht="16.5" thickBot="1">
      <c r="A21" s="150" t="s">
        <v>164</v>
      </c>
      <c r="B21" s="197">
        <v>75000</v>
      </c>
      <c r="C21" s="196">
        <v>66000</v>
      </c>
      <c r="D21" s="143" t="s">
        <v>201</v>
      </c>
    </row>
    <row r="22" spans="1:4" ht="32.25" thickBot="1">
      <c r="A22" s="150" t="s">
        <v>165</v>
      </c>
      <c r="B22" s="196">
        <v>80000</v>
      </c>
      <c r="C22" s="196">
        <v>87000</v>
      </c>
      <c r="D22" s="154" t="s">
        <v>217</v>
      </c>
    </row>
    <row r="23" spans="1:4" ht="16.5" thickBot="1">
      <c r="A23" s="143" t="s">
        <v>166</v>
      </c>
      <c r="B23" s="196"/>
      <c r="C23" s="198">
        <v>0</v>
      </c>
      <c r="D23" s="143" t="s">
        <v>200</v>
      </c>
    </row>
    <row r="24" spans="1:4" ht="16.5" thickBot="1">
      <c r="A24" s="143" t="s">
        <v>214</v>
      </c>
      <c r="B24" s="196">
        <v>6000</v>
      </c>
      <c r="C24" s="199">
        <v>6000</v>
      </c>
      <c r="D24" s="143"/>
    </row>
    <row r="25" spans="1:4" ht="16.5" thickBot="1">
      <c r="A25" s="143" t="s">
        <v>199</v>
      </c>
      <c r="B25" s="196"/>
      <c r="C25" s="199">
        <v>40</v>
      </c>
      <c r="D25" s="143" t="s">
        <v>198</v>
      </c>
    </row>
    <row r="26" spans="1:4" ht="17.25" thickBot="1">
      <c r="A26" s="156" t="s">
        <v>116</v>
      </c>
      <c r="B26" s="200">
        <v>2649500</v>
      </c>
      <c r="C26" s="200">
        <v>1177276</v>
      </c>
      <c r="D26" s="171">
        <f>C26+[7]統計!AB34</f>
        <v>5166441</v>
      </c>
    </row>
    <row r="27" spans="1:4" ht="17.25" thickBot="1">
      <c r="A27" s="162" t="s">
        <v>157</v>
      </c>
      <c r="B27" s="191">
        <v>2836485</v>
      </c>
      <c r="C27" s="191">
        <v>2868945</v>
      </c>
      <c r="D27" s="171">
        <f>C27-[7]統計!AB12</f>
        <v>729317</v>
      </c>
    </row>
    <row r="28" spans="1:4">
      <c r="C28" s="163"/>
    </row>
  </sheetData>
  <phoneticPr fontId="3" type="noConversion"/>
  <pageMargins left="0.31496062992125984" right="0.31496062992125984" top="0.74803149606299213" bottom="0.74803149606299213" header="0.31496062992125984" footer="0.31496062992125984"/>
  <pageSetup paperSize="9" scale="9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C6E79-58F3-4B59-8826-BC7924B582C9}">
  <sheetPr>
    <tabColor theme="0" tint="-0.499984740745262"/>
  </sheetPr>
  <dimension ref="A1:F20"/>
  <sheetViews>
    <sheetView workbookViewId="0">
      <pane xSplit="1" ySplit="1" topLeftCell="B2" activePane="bottomRight" state="frozen"/>
      <selection activeCell="E2" sqref="E2:E8"/>
      <selection pane="topRight" activeCell="E2" sqref="E2:E8"/>
      <selection pane="bottomLeft" activeCell="E2" sqref="E2:E8"/>
      <selection pane="bottomRight" activeCell="E2" sqref="E2:E8"/>
    </sheetView>
  </sheetViews>
  <sheetFormatPr defaultRowHeight="16.5"/>
  <cols>
    <col min="2" max="2" width="16.25" customWidth="1"/>
    <col min="3" max="3" width="14" customWidth="1"/>
    <col min="4" max="4" width="13.25" customWidth="1"/>
    <col min="6" max="6" width="36.875" customWidth="1"/>
  </cols>
  <sheetData>
    <row r="1" spans="1:6">
      <c r="A1" s="172" t="s">
        <v>173</v>
      </c>
      <c r="B1" s="172" t="s">
        <v>174</v>
      </c>
      <c r="C1" s="173" t="s">
        <v>175</v>
      </c>
      <c r="D1" s="173" t="s">
        <v>176</v>
      </c>
      <c r="E1" s="173" t="s">
        <v>177</v>
      </c>
      <c r="F1" s="172" t="s">
        <v>118</v>
      </c>
    </row>
    <row r="2" spans="1:6">
      <c r="A2" s="172">
        <v>1</v>
      </c>
      <c r="B2" s="174" t="s">
        <v>178</v>
      </c>
      <c r="C2" s="175">
        <v>1500</v>
      </c>
      <c r="D2" s="176">
        <v>30</v>
      </c>
      <c r="E2" s="175">
        <f>C2*D2</f>
        <v>45000</v>
      </c>
      <c r="F2" s="174"/>
    </row>
    <row r="3" spans="1:6">
      <c r="A3" s="172">
        <v>2</v>
      </c>
      <c r="B3" s="177" t="s">
        <v>179</v>
      </c>
      <c r="C3" s="175">
        <v>2500</v>
      </c>
      <c r="D3" s="175">
        <v>36</v>
      </c>
      <c r="E3" s="175">
        <f>C3*D3</f>
        <v>90000</v>
      </c>
      <c r="F3" s="174"/>
    </row>
    <row r="4" spans="1:6">
      <c r="A4" s="172">
        <v>3</v>
      </c>
      <c r="B4" s="177" t="s">
        <v>180</v>
      </c>
      <c r="C4" s="175">
        <v>3000</v>
      </c>
      <c r="D4" s="175">
        <v>30</v>
      </c>
      <c r="E4" s="175">
        <f t="shared" ref="E4:E9" si="0">C4*D4</f>
        <v>90000</v>
      </c>
      <c r="F4" s="174"/>
    </row>
    <row r="5" spans="1:6">
      <c r="A5" s="172">
        <v>4</v>
      </c>
      <c r="B5" s="177" t="s">
        <v>181</v>
      </c>
      <c r="C5" s="175">
        <v>5000</v>
      </c>
      <c r="D5" s="175">
        <v>26</v>
      </c>
      <c r="E5" s="175">
        <f t="shared" si="0"/>
        <v>130000</v>
      </c>
      <c r="F5" s="174"/>
    </row>
    <row r="6" spans="1:6">
      <c r="A6" s="172">
        <v>5</v>
      </c>
      <c r="B6" s="177" t="s">
        <v>182</v>
      </c>
      <c r="C6" s="175">
        <v>10000</v>
      </c>
      <c r="D6" s="175">
        <v>5</v>
      </c>
      <c r="E6" s="175">
        <f t="shared" si="0"/>
        <v>50000</v>
      </c>
      <c r="F6" s="174"/>
    </row>
    <row r="7" spans="1:6">
      <c r="A7" s="172">
        <v>6</v>
      </c>
      <c r="B7" s="174" t="s">
        <v>183</v>
      </c>
      <c r="C7" s="175">
        <v>15000</v>
      </c>
      <c r="D7" s="175">
        <v>3</v>
      </c>
      <c r="E7" s="175">
        <f t="shared" si="0"/>
        <v>45000</v>
      </c>
      <c r="F7" s="174"/>
    </row>
    <row r="8" spans="1:6">
      <c r="A8" s="172">
        <v>7</v>
      </c>
      <c r="B8" s="174" t="s">
        <v>184</v>
      </c>
      <c r="C8" s="175">
        <v>30000</v>
      </c>
      <c r="D8" s="175">
        <v>1</v>
      </c>
      <c r="E8" s="175">
        <f t="shared" si="0"/>
        <v>30000</v>
      </c>
      <c r="F8" s="174"/>
    </row>
    <row r="9" spans="1:6">
      <c r="A9" s="172">
        <v>9</v>
      </c>
      <c r="B9" s="174"/>
      <c r="C9" s="175">
        <v>1500</v>
      </c>
      <c r="D9" s="175">
        <v>3</v>
      </c>
      <c r="E9" s="175">
        <f t="shared" si="0"/>
        <v>4500</v>
      </c>
      <c r="F9" s="178" t="s">
        <v>185</v>
      </c>
    </row>
    <row r="10" spans="1:6">
      <c r="A10" s="172">
        <v>10</v>
      </c>
      <c r="B10" s="179"/>
      <c r="C10" s="180">
        <v>4000</v>
      </c>
      <c r="D10" s="180">
        <v>2</v>
      </c>
      <c r="E10" s="175">
        <v>8000</v>
      </c>
      <c r="F10" s="178" t="s">
        <v>186</v>
      </c>
    </row>
    <row r="11" spans="1:6">
      <c r="A11" s="172">
        <v>11</v>
      </c>
      <c r="B11" s="179" t="s">
        <v>196</v>
      </c>
      <c r="C11" s="180">
        <v>148</v>
      </c>
      <c r="D11" s="180"/>
      <c r="E11" s="180">
        <v>148</v>
      </c>
      <c r="F11" s="178"/>
    </row>
    <row r="12" spans="1:6">
      <c r="A12" s="172">
        <v>12</v>
      </c>
      <c r="B12" s="179" t="s">
        <v>197</v>
      </c>
      <c r="C12" s="180">
        <v>116616</v>
      </c>
      <c r="D12" s="180"/>
      <c r="E12" s="180">
        <v>116616</v>
      </c>
      <c r="F12" s="178"/>
    </row>
    <row r="13" spans="1:6">
      <c r="A13" s="259" t="s">
        <v>187</v>
      </c>
      <c r="B13" s="259"/>
      <c r="C13" s="259"/>
      <c r="D13" s="181">
        <f>SUM(D2:D8)</f>
        <v>131</v>
      </c>
      <c r="F13" s="182" t="s">
        <v>188</v>
      </c>
    </row>
    <row r="14" spans="1:6">
      <c r="A14" s="260" t="s">
        <v>189</v>
      </c>
      <c r="B14" s="261"/>
      <c r="C14" s="261"/>
      <c r="D14" s="262"/>
      <c r="E14" s="183">
        <f>SUM(E2:E9)</f>
        <v>484500</v>
      </c>
      <c r="F14" s="184" t="s">
        <v>190</v>
      </c>
    </row>
    <row r="15" spans="1:6">
      <c r="A15" s="187"/>
      <c r="B15" s="174"/>
      <c r="C15" s="174" t="s">
        <v>191</v>
      </c>
      <c r="D15" s="180">
        <v>449000</v>
      </c>
      <c r="E15" s="174"/>
      <c r="F15" s="174"/>
    </row>
    <row r="16" spans="1:6">
      <c r="A16" s="187"/>
      <c r="B16" s="174"/>
      <c r="C16" s="174" t="s">
        <v>192</v>
      </c>
      <c r="D16" s="180">
        <v>34000</v>
      </c>
      <c r="E16" s="174"/>
      <c r="F16" s="174"/>
    </row>
    <row r="17" spans="1:6" ht="17.25">
      <c r="A17" s="263" t="s">
        <v>189</v>
      </c>
      <c r="B17" s="264"/>
      <c r="C17" s="265"/>
      <c r="D17" s="189">
        <f>SUM(E2:E12)</f>
        <v>609264</v>
      </c>
      <c r="E17" s="185"/>
      <c r="F17" s="185"/>
    </row>
    <row r="18" spans="1:6">
      <c r="A18" s="185"/>
      <c r="B18" s="185"/>
      <c r="C18" s="185" t="s">
        <v>195</v>
      </c>
      <c r="D18" s="186">
        <f>SUM(E2:E8)</f>
        <v>480000</v>
      </c>
      <c r="E18" s="185"/>
      <c r="F18" s="185"/>
    </row>
    <row r="19" spans="1:6">
      <c r="A19" s="185"/>
      <c r="B19" s="185"/>
      <c r="C19" s="185" t="s">
        <v>194</v>
      </c>
      <c r="D19" s="186">
        <f>E9+E10+C11+C12</f>
        <v>129264</v>
      </c>
      <c r="E19" s="185"/>
      <c r="F19" s="185"/>
    </row>
    <row r="20" spans="1:6" ht="17.25">
      <c r="A20" s="263" t="s">
        <v>189</v>
      </c>
      <c r="B20" s="264"/>
      <c r="C20" s="265"/>
      <c r="D20" s="189">
        <f>SUM(D18:D19)</f>
        <v>609264</v>
      </c>
      <c r="E20" s="188"/>
      <c r="F20" s="188"/>
    </row>
  </sheetData>
  <mergeCells count="4">
    <mergeCell ref="A13:C13"/>
    <mergeCell ref="A14:D14"/>
    <mergeCell ref="A17:C17"/>
    <mergeCell ref="A20:C20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2"/>
  <sheetViews>
    <sheetView workbookViewId="0">
      <pane xSplit="1" ySplit="1" topLeftCell="B2" activePane="bottomRight" state="frozen"/>
      <selection activeCell="J35" sqref="J35"/>
      <selection pane="topRight" activeCell="J35" sqref="J35"/>
      <selection pane="bottomLeft" activeCell="J35" sqref="J35"/>
      <selection pane="bottomRight" activeCell="J35" sqref="J35"/>
    </sheetView>
  </sheetViews>
  <sheetFormatPr defaultColWidth="9" defaultRowHeight="16.5"/>
  <cols>
    <col min="1" max="1" width="8.75" style="38" customWidth="1"/>
    <col min="2" max="2" width="29.625" style="21" customWidth="1"/>
    <col min="3" max="3" width="12.25" style="20" customWidth="1"/>
    <col min="4" max="4" width="3.875" style="20" customWidth="1"/>
    <col min="5" max="5" width="12.625" style="24" bestFit="1" customWidth="1"/>
    <col min="6" max="6" width="9.5" style="20" bestFit="1" customWidth="1"/>
    <col min="7" max="16384" width="9" style="16"/>
  </cols>
  <sheetData>
    <row r="1" spans="1:7" s="24" customFormat="1" ht="19.5" customHeight="1">
      <c r="A1" s="38" t="s">
        <v>17</v>
      </c>
      <c r="B1" s="24" t="s">
        <v>3</v>
      </c>
      <c r="C1" s="35" t="s">
        <v>34</v>
      </c>
      <c r="D1" s="35"/>
      <c r="E1" s="19" t="s">
        <v>17</v>
      </c>
      <c r="F1" s="32" t="s">
        <v>14</v>
      </c>
      <c r="G1" s="26" t="s">
        <v>36</v>
      </c>
    </row>
    <row r="2" spans="1:7" s="24" customFormat="1" ht="19.5" customHeight="1">
      <c r="A2" s="38"/>
      <c r="B2" s="24" t="s">
        <v>37</v>
      </c>
      <c r="C2" s="20">
        <v>0</v>
      </c>
      <c r="D2" s="20"/>
      <c r="E2" s="24" t="s">
        <v>37</v>
      </c>
      <c r="F2" s="20">
        <f>C2</f>
        <v>0</v>
      </c>
    </row>
    <row r="3" spans="1:7">
      <c r="E3" s="24">
        <v>1</v>
      </c>
      <c r="F3" s="20">
        <f>SUMIF($A$2:$A$15,"1",$C$2:$C$15)</f>
        <v>0</v>
      </c>
    </row>
    <row r="4" spans="1:7">
      <c r="E4" s="24">
        <v>2</v>
      </c>
      <c r="F4" s="20">
        <f>SUMIF($A$2:$A$15,"2",$C$2:$C$15)</f>
        <v>0</v>
      </c>
    </row>
    <row r="5" spans="1:7">
      <c r="E5" s="24">
        <v>3</v>
      </c>
      <c r="F5" s="20">
        <f>SUMIF($A$2:$A$15,"3",$C$2:$C$15)</f>
        <v>0</v>
      </c>
    </row>
    <row r="6" spans="1:7">
      <c r="E6" s="24">
        <v>4</v>
      </c>
      <c r="F6" s="20">
        <f>SUMIF($A$2:$A$15,"4",$C$2:$C$15)</f>
        <v>0</v>
      </c>
    </row>
    <row r="7" spans="1:7">
      <c r="E7" s="24">
        <v>5</v>
      </c>
      <c r="F7" s="20">
        <f>SUMIF($A$2:$A$15,"5",$C$2:$C$15)</f>
        <v>0</v>
      </c>
    </row>
    <row r="8" spans="1:7">
      <c r="E8" s="24">
        <v>6</v>
      </c>
      <c r="F8" s="20">
        <f>SUMIF($A$2:$A$15,"6",$C$2:$C$15)</f>
        <v>0</v>
      </c>
    </row>
    <row r="9" spans="1:7">
      <c r="E9" s="24">
        <v>7</v>
      </c>
      <c r="F9" s="20">
        <f>SUMIF($A$2:$A$15,"7",$C$2:$C$15)</f>
        <v>0</v>
      </c>
    </row>
    <row r="10" spans="1:7">
      <c r="E10" s="24">
        <v>8</v>
      </c>
      <c r="F10" s="20">
        <f>SUMIF($A$2:$A$15,"8",$C$2:$C$15)</f>
        <v>0</v>
      </c>
    </row>
    <row r="11" spans="1:7">
      <c r="E11" s="24">
        <v>9</v>
      </c>
      <c r="F11" s="20">
        <f>SUMIF($A$2:$A$15,"9",$C$2:$C$15)</f>
        <v>0</v>
      </c>
    </row>
    <row r="12" spans="1:7">
      <c r="E12" s="24">
        <v>10</v>
      </c>
      <c r="F12" s="20">
        <f>SUMIF($A$2:$A$15,"10",$C$2:$C$15)</f>
        <v>0</v>
      </c>
    </row>
    <row r="13" spans="1:7">
      <c r="E13" s="24">
        <v>11</v>
      </c>
      <c r="F13" s="20">
        <f>SUMIF($A$2:$A$15,"11",$C$2:$C$15)</f>
        <v>0</v>
      </c>
    </row>
    <row r="14" spans="1:7">
      <c r="E14" s="24">
        <v>12</v>
      </c>
      <c r="F14" s="20">
        <f>SUMIF($A$2:$A$15,"12",$C$2:$C$15)</f>
        <v>0</v>
      </c>
    </row>
    <row r="15" spans="1:7" ht="17.25" thickBot="1">
      <c r="F15" s="39">
        <f>SUM(F2:F14)</f>
        <v>0</v>
      </c>
    </row>
    <row r="16" spans="1:7" ht="18" thickTop="1" thickBot="1">
      <c r="B16" s="47" t="s">
        <v>39</v>
      </c>
      <c r="C16" s="39">
        <f>SUM(C2:C15)</f>
        <v>0</v>
      </c>
    </row>
    <row r="17" ht="17.25" thickTop="1"/>
    <row r="22" ht="16.5" customHeight="1"/>
  </sheetData>
  <phoneticPr fontId="3" type="noConversion"/>
  <hyperlinks>
    <hyperlink ref="G1" location="統計!A1" display="回統計表" xr:uid="{00000000-0004-0000-0200-000000000000}"/>
  </hyperlink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38"/>
  <sheetViews>
    <sheetView workbookViewId="0">
      <selection activeCell="J35" sqref="J35"/>
    </sheetView>
  </sheetViews>
  <sheetFormatPr defaultColWidth="9" defaultRowHeight="16.5"/>
  <cols>
    <col min="1" max="1" width="9" style="24"/>
    <col min="2" max="2" width="24.375" style="21" bestFit="1" customWidth="1"/>
    <col min="3" max="3" width="12.75" style="17" bestFit="1" customWidth="1"/>
    <col min="4" max="4" width="4.5" style="16" customWidth="1"/>
    <col min="5" max="5" width="10.25" style="24" customWidth="1"/>
    <col min="6" max="6" width="9.5" style="17" bestFit="1" customWidth="1"/>
    <col min="7" max="16384" width="9" style="16"/>
  </cols>
  <sheetData>
    <row r="1" spans="1:7" s="24" customFormat="1" ht="19.5" customHeight="1">
      <c r="A1" s="24" t="s">
        <v>13</v>
      </c>
      <c r="B1" s="16" t="s">
        <v>3</v>
      </c>
      <c r="C1" s="17" t="s">
        <v>38</v>
      </c>
      <c r="E1" s="19" t="s">
        <v>13</v>
      </c>
      <c r="F1" s="32" t="s">
        <v>14</v>
      </c>
      <c r="G1" s="26" t="s">
        <v>18</v>
      </c>
    </row>
    <row r="2" spans="1:7">
      <c r="A2" s="24" t="s">
        <v>10</v>
      </c>
      <c r="B2" s="21" t="s">
        <v>10</v>
      </c>
      <c r="C2" s="32"/>
      <c r="E2" s="24">
        <v>1</v>
      </c>
      <c r="F2" s="17">
        <f>SUMIF($A$2:$A$14,"1",$C$2:$C$14)</f>
        <v>0</v>
      </c>
    </row>
    <row r="3" spans="1:7">
      <c r="A3" s="24" t="s">
        <v>10</v>
      </c>
      <c r="B3" s="21" t="s">
        <v>10</v>
      </c>
      <c r="E3" s="24">
        <v>2</v>
      </c>
      <c r="F3" s="17">
        <f>SUMIF($A$2:$A$14,"2",$C$2:$C$14)</f>
        <v>0</v>
      </c>
    </row>
    <row r="4" spans="1:7">
      <c r="E4" s="24">
        <v>3</v>
      </c>
      <c r="F4" s="17">
        <f>SUMIF($A$2:$A$14,"3",$C$2:$C$14)</f>
        <v>0</v>
      </c>
    </row>
    <row r="5" spans="1:7">
      <c r="E5" s="24">
        <v>4</v>
      </c>
      <c r="F5" s="17">
        <f>SUMIF($A$2:$A$14,"4",$C$2:$C$14)</f>
        <v>0</v>
      </c>
    </row>
    <row r="6" spans="1:7">
      <c r="E6" s="24">
        <v>5</v>
      </c>
      <c r="F6" s="17">
        <f>SUMIF($A$2:$A$14,"5",$C$2:$C$14)</f>
        <v>0</v>
      </c>
    </row>
    <row r="7" spans="1:7">
      <c r="E7" s="24">
        <v>6</v>
      </c>
      <c r="F7" s="17">
        <f>SUMIF($A$2:$A$14,"6",$C$2:$C$14)</f>
        <v>0</v>
      </c>
    </row>
    <row r="8" spans="1:7">
      <c r="D8" s="48"/>
      <c r="E8" s="24">
        <v>7</v>
      </c>
      <c r="F8" s="17">
        <f>SUMIF($A$2:$A$14,"7",$C$2:$C$14)</f>
        <v>0</v>
      </c>
    </row>
    <row r="9" spans="1:7">
      <c r="E9" s="24">
        <v>8</v>
      </c>
      <c r="F9" s="17">
        <f>SUMIF($A$2:$A$14,"8",$C$2:$C$14)</f>
        <v>0</v>
      </c>
    </row>
    <row r="10" spans="1:7">
      <c r="E10" s="24">
        <v>9</v>
      </c>
      <c r="F10" s="17">
        <f>SUMIF($A$2:$A$14,"9",$C$2:$C$14)</f>
        <v>0</v>
      </c>
    </row>
    <row r="11" spans="1:7">
      <c r="E11" s="24">
        <v>10</v>
      </c>
      <c r="F11" s="17">
        <f>SUMIF($A$2:$A$14,"10",$C$2:$C$14)</f>
        <v>0</v>
      </c>
    </row>
    <row r="12" spans="1:7">
      <c r="E12" s="24">
        <v>11</v>
      </c>
      <c r="F12" s="17">
        <f>SUMIF($A$2:$A$14,"11",$C$2:$C$14)</f>
        <v>0</v>
      </c>
    </row>
    <row r="13" spans="1:7">
      <c r="D13" s="48"/>
      <c r="E13" s="24">
        <v>12</v>
      </c>
      <c r="F13" s="17">
        <f>SUMIF($A$2:$A$14,"12",$C$2:$C$14)</f>
        <v>0</v>
      </c>
    </row>
    <row r="14" spans="1:7" ht="17.25" thickBot="1">
      <c r="D14" s="48"/>
      <c r="F14" s="37">
        <f>SUM(F2:F13)</f>
        <v>0</v>
      </c>
    </row>
    <row r="15" spans="1:7" ht="18" thickTop="1" thickBot="1">
      <c r="B15" s="47" t="s">
        <v>39</v>
      </c>
      <c r="C15" s="37">
        <f>SUM(C2:C14)</f>
        <v>0</v>
      </c>
      <c r="D15" s="48"/>
    </row>
    <row r="16" spans="1:7" ht="17.25" thickTop="1"/>
    <row r="24" spans="4:4">
      <c r="D24" s="48"/>
    </row>
    <row r="38" ht="16.5" customHeight="1"/>
  </sheetData>
  <phoneticPr fontId="3" type="noConversion"/>
  <hyperlinks>
    <hyperlink ref="G1" location="統計!A1" display="回統計表" xr:uid="{00000000-0004-0000-0300-000000000000}"/>
  </hyperlink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G39"/>
  <sheetViews>
    <sheetView workbookViewId="0">
      <pane xSplit="1" ySplit="1" topLeftCell="B2" activePane="bottomRight" state="frozen"/>
      <selection activeCell="J35" sqref="J35"/>
      <selection pane="topRight" activeCell="J35" sqref="J35"/>
      <selection pane="bottomLeft" activeCell="J35" sqref="J35"/>
      <selection pane="bottomRight" activeCell="J35" sqref="J35"/>
    </sheetView>
  </sheetViews>
  <sheetFormatPr defaultColWidth="8.875" defaultRowHeight="16.5"/>
  <cols>
    <col min="1" max="1" width="10.5" style="24" customWidth="1"/>
    <col min="2" max="2" width="36.375" style="21" customWidth="1"/>
    <col min="3" max="3" width="11.875" style="20" bestFit="1" customWidth="1"/>
    <col min="4" max="4" width="4.375" style="16" customWidth="1"/>
    <col min="5" max="5" width="8.875" style="24" customWidth="1"/>
    <col min="6" max="6" width="11.5" style="20" customWidth="1"/>
    <col min="7" max="16384" width="8.875" style="16"/>
  </cols>
  <sheetData>
    <row r="1" spans="1:7" s="24" customFormat="1" ht="19.5" customHeight="1">
      <c r="A1" s="19" t="s">
        <v>13</v>
      </c>
      <c r="B1" s="16" t="s">
        <v>3</v>
      </c>
      <c r="C1" s="20" t="s">
        <v>4</v>
      </c>
      <c r="E1" s="19" t="s">
        <v>13</v>
      </c>
      <c r="F1" s="32" t="s">
        <v>14</v>
      </c>
      <c r="G1" s="43" t="s">
        <v>18</v>
      </c>
    </row>
    <row r="2" spans="1:7">
      <c r="A2" s="58">
        <v>1</v>
      </c>
      <c r="B2" s="16" t="s">
        <v>72</v>
      </c>
      <c r="C2" s="59" t="e">
        <f>統計!#REF!</f>
        <v>#REF!</v>
      </c>
      <c r="E2" s="24">
        <v>1</v>
      </c>
      <c r="F2" s="20" t="e">
        <f>C2</f>
        <v>#REF!</v>
      </c>
    </row>
    <row r="3" spans="1:7">
      <c r="A3" s="58">
        <v>2</v>
      </c>
      <c r="B3" s="16" t="s">
        <v>73</v>
      </c>
      <c r="C3" s="59" t="e">
        <f>統計!#REF!</f>
        <v>#REF!</v>
      </c>
      <c r="E3" s="24">
        <v>2</v>
      </c>
      <c r="F3" s="20" t="e">
        <f t="shared" ref="F3:F13" si="0">C3</f>
        <v>#REF!</v>
      </c>
    </row>
    <row r="4" spans="1:7">
      <c r="A4" s="58">
        <v>3</v>
      </c>
      <c r="B4" s="16" t="s">
        <v>74</v>
      </c>
      <c r="C4" s="59" t="e">
        <f>統計!#REF!</f>
        <v>#REF!</v>
      </c>
      <c r="E4" s="24">
        <v>3</v>
      </c>
      <c r="F4" s="20" t="e">
        <f t="shared" si="0"/>
        <v>#REF!</v>
      </c>
    </row>
    <row r="5" spans="1:7">
      <c r="A5" s="58">
        <v>4</v>
      </c>
      <c r="B5" s="16" t="s">
        <v>75</v>
      </c>
      <c r="C5" s="59" t="e">
        <f>統計!#REF!</f>
        <v>#REF!</v>
      </c>
      <c r="E5" s="24">
        <v>4</v>
      </c>
      <c r="F5" s="20" t="e">
        <f t="shared" si="0"/>
        <v>#REF!</v>
      </c>
    </row>
    <row r="6" spans="1:7">
      <c r="A6" s="58">
        <v>5</v>
      </c>
      <c r="B6" s="16" t="s">
        <v>76</v>
      </c>
      <c r="C6" s="59" t="e">
        <f>統計!#REF!</f>
        <v>#REF!</v>
      </c>
      <c r="E6" s="24">
        <v>5</v>
      </c>
      <c r="F6" s="20" t="e">
        <f t="shared" si="0"/>
        <v>#REF!</v>
      </c>
    </row>
    <row r="7" spans="1:7">
      <c r="A7" s="58">
        <v>6</v>
      </c>
      <c r="B7" s="16" t="s">
        <v>77</v>
      </c>
      <c r="C7" s="59" t="e">
        <f>統計!#REF!</f>
        <v>#REF!</v>
      </c>
      <c r="E7" s="24">
        <v>6</v>
      </c>
      <c r="F7" s="20" t="e">
        <f t="shared" si="0"/>
        <v>#REF!</v>
      </c>
    </row>
    <row r="8" spans="1:7">
      <c r="A8" s="58">
        <v>7</v>
      </c>
      <c r="B8" s="16" t="s">
        <v>78</v>
      </c>
      <c r="C8" s="59" t="e">
        <f>統計!#REF!</f>
        <v>#REF!</v>
      </c>
      <c r="E8" s="24">
        <v>7</v>
      </c>
      <c r="F8" s="20" t="e">
        <f t="shared" si="0"/>
        <v>#REF!</v>
      </c>
    </row>
    <row r="9" spans="1:7" ht="16.149999999999999" customHeight="1">
      <c r="A9" s="58">
        <v>8</v>
      </c>
      <c r="B9" s="16" t="s">
        <v>79</v>
      </c>
      <c r="C9" s="59" t="e">
        <f>統計!#REF!</f>
        <v>#REF!</v>
      </c>
      <c r="E9" s="24">
        <v>8</v>
      </c>
      <c r="F9" s="20" t="e">
        <f t="shared" si="0"/>
        <v>#REF!</v>
      </c>
    </row>
    <row r="10" spans="1:7" ht="16.149999999999999" customHeight="1">
      <c r="A10" s="58">
        <v>9</v>
      </c>
      <c r="B10" s="16" t="s">
        <v>80</v>
      </c>
      <c r="C10" s="59" t="e">
        <f>統計!#REF!</f>
        <v>#REF!</v>
      </c>
      <c r="E10" s="24">
        <v>9</v>
      </c>
      <c r="F10" s="20" t="e">
        <f t="shared" si="0"/>
        <v>#REF!</v>
      </c>
    </row>
    <row r="11" spans="1:7">
      <c r="A11" s="58">
        <v>10</v>
      </c>
      <c r="B11" s="16" t="s">
        <v>81</v>
      </c>
      <c r="C11" s="59" t="e">
        <f>統計!#REF!</f>
        <v>#REF!</v>
      </c>
      <c r="E11" s="24">
        <v>10</v>
      </c>
      <c r="F11" s="20" t="e">
        <f t="shared" si="0"/>
        <v>#REF!</v>
      </c>
    </row>
    <row r="12" spans="1:7">
      <c r="A12" s="58">
        <v>11</v>
      </c>
      <c r="B12" s="16" t="s">
        <v>82</v>
      </c>
      <c r="C12" s="59" t="e">
        <f>統計!#REF!</f>
        <v>#REF!</v>
      </c>
      <c r="E12" s="24">
        <v>11</v>
      </c>
      <c r="F12" s="20" t="e">
        <f t="shared" si="0"/>
        <v>#REF!</v>
      </c>
    </row>
    <row r="13" spans="1:7">
      <c r="A13" s="58">
        <v>12</v>
      </c>
      <c r="B13" s="16" t="s">
        <v>83</v>
      </c>
      <c r="C13" s="59" t="e">
        <f>統計!#REF!</f>
        <v>#REF!</v>
      </c>
      <c r="E13" s="24">
        <v>12</v>
      </c>
      <c r="F13" s="20" t="e">
        <f t="shared" si="0"/>
        <v>#REF!</v>
      </c>
    </row>
    <row r="14" spans="1:7" ht="17.25" thickBot="1">
      <c r="B14" s="47" t="s">
        <v>39</v>
      </c>
      <c r="C14" s="39" t="e">
        <f>SUM(C2:C13)</f>
        <v>#REF!</v>
      </c>
      <c r="D14" s="136"/>
      <c r="E14" s="137"/>
      <c r="F14" s="39" t="e">
        <f>SUM(F2:F13)</f>
        <v>#REF!</v>
      </c>
    </row>
    <row r="15" spans="1:7" ht="17.25" thickTop="1"/>
    <row r="18" spans="6:6">
      <c r="F18" s="25"/>
    </row>
    <row r="34" spans="1:6">
      <c r="A34" s="40"/>
    </row>
    <row r="35" spans="1:6">
      <c r="C35" s="20" t="e">
        <f>SUM(C2:C34)</f>
        <v>#REF!</v>
      </c>
    </row>
    <row r="39" spans="1:6" s="41" customFormat="1">
      <c r="A39" s="24"/>
      <c r="B39" s="21"/>
      <c r="C39" s="20"/>
      <c r="E39" s="40"/>
      <c r="F39" s="42"/>
    </row>
  </sheetData>
  <phoneticPr fontId="6" type="noConversion"/>
  <hyperlinks>
    <hyperlink ref="G1" location="統計!A1" display="回統計表" xr:uid="{00000000-0004-0000-0400-000000000000}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H15"/>
  <sheetViews>
    <sheetView workbookViewId="0">
      <pane xSplit="3" ySplit="1" topLeftCell="D2" activePane="bottomRight" state="frozen"/>
      <selection activeCell="J35" sqref="J35"/>
      <selection pane="topRight" activeCell="J35" sqref="J35"/>
      <selection pane="bottomLeft" activeCell="J35" sqref="J35"/>
      <selection pane="bottomRight" activeCell="J35" sqref="J35"/>
    </sheetView>
  </sheetViews>
  <sheetFormatPr defaultColWidth="9" defaultRowHeight="16.5"/>
  <cols>
    <col min="1" max="1" width="9" style="24"/>
    <col min="2" max="2" width="25.125" style="21" customWidth="1"/>
    <col min="3" max="3" width="12.5" style="22" customWidth="1"/>
    <col min="4" max="4" width="3.875" style="16" customWidth="1"/>
    <col min="5" max="5" width="9" style="24"/>
    <col min="6" max="6" width="12.625" style="20" bestFit="1" customWidth="1"/>
    <col min="7" max="7" width="9.25" style="16" customWidth="1"/>
    <col min="8" max="16384" width="9" style="16"/>
  </cols>
  <sheetData>
    <row r="1" spans="1:8" s="24" customFormat="1" ht="19.5" customHeight="1">
      <c r="A1" s="24" t="s">
        <v>45</v>
      </c>
      <c r="B1" s="24" t="s">
        <v>3</v>
      </c>
      <c r="C1" s="34" t="s">
        <v>46</v>
      </c>
      <c r="E1" s="19" t="s">
        <v>47</v>
      </c>
      <c r="F1" s="32" t="s">
        <v>48</v>
      </c>
      <c r="G1" s="43" t="s">
        <v>49</v>
      </c>
    </row>
    <row r="2" spans="1:8">
      <c r="A2" s="24">
        <v>1</v>
      </c>
      <c r="B2" s="21" t="s">
        <v>84</v>
      </c>
      <c r="C2" s="59" t="e">
        <f>統計!#REF!</f>
        <v>#REF!</v>
      </c>
      <c r="E2" s="24">
        <v>1</v>
      </c>
      <c r="F2" s="20" t="e">
        <f>C2</f>
        <v>#REF!</v>
      </c>
    </row>
    <row r="3" spans="1:8">
      <c r="A3" s="24">
        <v>2</v>
      </c>
      <c r="B3" s="21" t="s">
        <v>85</v>
      </c>
      <c r="C3" s="59" t="e">
        <f>統計!#REF!</f>
        <v>#REF!</v>
      </c>
      <c r="E3" s="24">
        <v>2</v>
      </c>
      <c r="F3" s="20" t="e">
        <f t="shared" ref="F3:F13" si="0">C3</f>
        <v>#REF!</v>
      </c>
    </row>
    <row r="4" spans="1:8">
      <c r="A4" s="24">
        <v>3</v>
      </c>
      <c r="B4" s="21" t="s">
        <v>86</v>
      </c>
      <c r="C4" s="59" t="e">
        <f>統計!#REF!</f>
        <v>#REF!</v>
      </c>
      <c r="E4" s="24">
        <v>3</v>
      </c>
      <c r="F4" s="20" t="e">
        <f t="shared" si="0"/>
        <v>#REF!</v>
      </c>
    </row>
    <row r="5" spans="1:8">
      <c r="A5" s="24">
        <v>4</v>
      </c>
      <c r="B5" s="21" t="s">
        <v>87</v>
      </c>
      <c r="C5" s="59" t="e">
        <f>統計!#REF!</f>
        <v>#REF!</v>
      </c>
      <c r="E5" s="24">
        <v>4</v>
      </c>
      <c r="F5" s="20" t="e">
        <f t="shared" si="0"/>
        <v>#REF!</v>
      </c>
    </row>
    <row r="6" spans="1:8">
      <c r="A6" s="24">
        <v>5</v>
      </c>
      <c r="B6" s="21" t="s">
        <v>88</v>
      </c>
      <c r="C6" s="59" t="e">
        <f>統計!#REF!</f>
        <v>#REF!</v>
      </c>
      <c r="E6" s="24">
        <v>5</v>
      </c>
      <c r="F6" s="20" t="e">
        <f t="shared" si="0"/>
        <v>#REF!</v>
      </c>
    </row>
    <row r="7" spans="1:8">
      <c r="A7" s="24">
        <v>6</v>
      </c>
      <c r="B7" s="21" t="s">
        <v>89</v>
      </c>
      <c r="C7" s="59" t="e">
        <f>統計!#REF!</f>
        <v>#REF!</v>
      </c>
      <c r="E7" s="24">
        <v>6</v>
      </c>
      <c r="F7" s="20" t="e">
        <f t="shared" si="0"/>
        <v>#REF!</v>
      </c>
    </row>
    <row r="8" spans="1:8">
      <c r="A8" s="24">
        <v>7</v>
      </c>
      <c r="B8" s="21" t="s">
        <v>90</v>
      </c>
      <c r="C8" s="59" t="e">
        <f>統計!#REF!</f>
        <v>#REF!</v>
      </c>
      <c r="E8" s="24">
        <v>7</v>
      </c>
      <c r="F8" s="20" t="e">
        <f t="shared" si="0"/>
        <v>#REF!</v>
      </c>
    </row>
    <row r="9" spans="1:8">
      <c r="A9" s="24">
        <v>8</v>
      </c>
      <c r="B9" s="21" t="s">
        <v>91</v>
      </c>
      <c r="C9" s="59" t="e">
        <f>統計!#REF!</f>
        <v>#REF!</v>
      </c>
      <c r="E9" s="24">
        <v>8</v>
      </c>
      <c r="F9" s="20" t="e">
        <f t="shared" si="0"/>
        <v>#REF!</v>
      </c>
      <c r="H9" s="16" t="s">
        <v>50</v>
      </c>
    </row>
    <row r="10" spans="1:8">
      <c r="A10" s="24">
        <v>9</v>
      </c>
      <c r="B10" s="21" t="s">
        <v>92</v>
      </c>
      <c r="C10" s="59" t="e">
        <f>統計!#REF!</f>
        <v>#REF!</v>
      </c>
      <c r="E10" s="24">
        <v>9</v>
      </c>
      <c r="F10" s="20" t="e">
        <f t="shared" si="0"/>
        <v>#REF!</v>
      </c>
    </row>
    <row r="11" spans="1:8">
      <c r="A11" s="24">
        <v>10</v>
      </c>
      <c r="B11" s="21" t="s">
        <v>93</v>
      </c>
      <c r="C11" s="59" t="e">
        <f>統計!#REF!</f>
        <v>#REF!</v>
      </c>
      <c r="E11" s="24">
        <v>10</v>
      </c>
      <c r="F11" s="20" t="e">
        <f t="shared" si="0"/>
        <v>#REF!</v>
      </c>
    </row>
    <row r="12" spans="1:8">
      <c r="A12" s="24">
        <v>11</v>
      </c>
      <c r="B12" s="21" t="s">
        <v>94</v>
      </c>
      <c r="C12" s="59" t="e">
        <f>統計!#REF!</f>
        <v>#REF!</v>
      </c>
      <c r="E12" s="24">
        <v>11</v>
      </c>
      <c r="F12" s="20" t="e">
        <f t="shared" si="0"/>
        <v>#REF!</v>
      </c>
    </row>
    <row r="13" spans="1:8">
      <c r="A13" s="24">
        <v>12</v>
      </c>
      <c r="B13" s="21" t="s">
        <v>95</v>
      </c>
      <c r="C13" s="59" t="e">
        <f>統計!#REF!</f>
        <v>#REF!</v>
      </c>
      <c r="E13" s="24">
        <v>12</v>
      </c>
      <c r="F13" s="20" t="e">
        <f t="shared" si="0"/>
        <v>#REF!</v>
      </c>
    </row>
    <row r="14" spans="1:8" ht="17.25" thickBot="1">
      <c r="B14" s="47" t="s">
        <v>51</v>
      </c>
      <c r="C14" s="53" t="e">
        <f>SUM(C2:C13)</f>
        <v>#REF!</v>
      </c>
      <c r="F14" s="39" t="e">
        <f>SUM(F2:F13)</f>
        <v>#REF!</v>
      </c>
    </row>
    <row r="15" spans="1:8" ht="17.25" thickTop="1"/>
  </sheetData>
  <phoneticPr fontId="6" type="noConversion"/>
  <hyperlinks>
    <hyperlink ref="G1" location="統計!A1" display="回統計表" xr:uid="{00000000-0004-0000-0500-000000000000}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G15"/>
  <sheetViews>
    <sheetView workbookViewId="0">
      <pane xSplit="1" ySplit="1" topLeftCell="B2" activePane="bottomRight" state="frozen"/>
      <selection activeCell="J35" sqref="J35"/>
      <selection pane="topRight" activeCell="J35" sqref="J35"/>
      <selection pane="bottomLeft" activeCell="J35" sqref="J35"/>
      <selection pane="bottomRight" activeCell="J35" sqref="J35"/>
    </sheetView>
  </sheetViews>
  <sheetFormatPr defaultColWidth="8.875" defaultRowHeight="19.5" customHeight="1"/>
  <cols>
    <col min="1" max="1" width="10.25" style="38" customWidth="1"/>
    <col min="2" max="2" width="23.125" style="21" customWidth="1"/>
    <col min="3" max="3" width="14.125" style="17" bestFit="1" customWidth="1"/>
    <col min="4" max="5" width="8.875" style="16" customWidth="1"/>
    <col min="6" max="6" width="10.5" style="17" bestFit="1" customWidth="1"/>
    <col min="7" max="16384" width="8.875" style="16"/>
  </cols>
  <sheetData>
    <row r="1" spans="1:7" s="24" customFormat="1" ht="19.5" customHeight="1">
      <c r="A1" s="19" t="s">
        <v>12</v>
      </c>
      <c r="B1" s="24" t="s">
        <v>3</v>
      </c>
      <c r="C1" s="32" t="s">
        <v>4</v>
      </c>
      <c r="E1" s="24" t="s">
        <v>12</v>
      </c>
      <c r="F1" s="32" t="s">
        <v>14</v>
      </c>
      <c r="G1" s="33" t="s">
        <v>52</v>
      </c>
    </row>
    <row r="2" spans="1:7" ht="19.5" customHeight="1">
      <c r="A2" s="38" t="s">
        <v>70</v>
      </c>
      <c r="B2" s="21" t="s">
        <v>71</v>
      </c>
      <c r="C2" s="17" t="e">
        <f>統計!#REF!</f>
        <v>#REF!</v>
      </c>
      <c r="E2" s="16">
        <v>1</v>
      </c>
      <c r="F2" s="17" t="e">
        <f>SUMIF($A$2:$A$13,"1",$C$2:$C$13)</f>
        <v>#REF!</v>
      </c>
    </row>
    <row r="3" spans="1:7" ht="19.5" customHeight="1">
      <c r="A3" s="38" t="s">
        <v>101</v>
      </c>
      <c r="C3" s="17" t="e">
        <f>統計!#REF!</f>
        <v>#REF!</v>
      </c>
      <c r="E3" s="16">
        <v>2</v>
      </c>
      <c r="F3" s="17" t="e">
        <f>SUMIF($A$2:$A$13,"2",$C$2:$C$13)</f>
        <v>#REF!</v>
      </c>
    </row>
    <row r="4" spans="1:7" ht="19.5" customHeight="1">
      <c r="A4" s="38" t="s">
        <v>102</v>
      </c>
      <c r="C4" s="17" t="e">
        <f>統計!#REF!</f>
        <v>#REF!</v>
      </c>
      <c r="E4" s="16">
        <v>3</v>
      </c>
      <c r="F4" s="17" t="e">
        <f>SUMIF($A$2:$A$13,"3",$C$2:$C$13)</f>
        <v>#REF!</v>
      </c>
    </row>
    <row r="5" spans="1:7" ht="19.5" customHeight="1">
      <c r="A5" s="38" t="s">
        <v>103</v>
      </c>
      <c r="C5" s="17" t="e">
        <f>統計!#REF!</f>
        <v>#REF!</v>
      </c>
      <c r="E5" s="16">
        <v>4</v>
      </c>
      <c r="F5" s="17" t="e">
        <f>SUMIF($A$2:$A$13,"4",$C$2:$C$13)</f>
        <v>#REF!</v>
      </c>
    </row>
    <row r="6" spans="1:7" ht="19.5" customHeight="1">
      <c r="A6" s="38" t="s">
        <v>104</v>
      </c>
      <c r="C6" s="17" t="e">
        <f>統計!#REF!</f>
        <v>#REF!</v>
      </c>
      <c r="E6" s="16">
        <v>5</v>
      </c>
      <c r="F6" s="17" t="e">
        <f>SUMIF($A$2:$A$13,"5",$C$2:$C$13)</f>
        <v>#REF!</v>
      </c>
    </row>
    <row r="7" spans="1:7" ht="19.5" customHeight="1">
      <c r="A7" s="38" t="s">
        <v>105</v>
      </c>
      <c r="C7" s="17" t="e">
        <f>統計!#REF!</f>
        <v>#REF!</v>
      </c>
      <c r="E7" s="16">
        <v>6</v>
      </c>
      <c r="F7" s="17" t="e">
        <f>SUMIF($A$2:$A$13,"6",$C$2:$C$13)</f>
        <v>#REF!</v>
      </c>
    </row>
    <row r="8" spans="1:7" ht="19.5" customHeight="1">
      <c r="A8" s="38" t="s">
        <v>106</v>
      </c>
      <c r="C8" s="17" t="e">
        <f>統計!#REF!</f>
        <v>#REF!</v>
      </c>
      <c r="E8" s="16">
        <v>7</v>
      </c>
      <c r="F8" s="17" t="e">
        <f>SUMIF($A$2:$A$13,"7",$C$2:$C$13)</f>
        <v>#REF!</v>
      </c>
    </row>
    <row r="9" spans="1:7" ht="19.5" customHeight="1">
      <c r="A9" s="38" t="s">
        <v>107</v>
      </c>
      <c r="C9" s="17" t="e">
        <f>統計!#REF!</f>
        <v>#REF!</v>
      </c>
      <c r="E9" s="16">
        <v>8</v>
      </c>
      <c r="F9" s="17" t="e">
        <f>SUMIF($A$2:$A$13,"8",$C$2:$C$13)</f>
        <v>#REF!</v>
      </c>
    </row>
    <row r="10" spans="1:7" ht="19.5" customHeight="1">
      <c r="A10" s="38" t="s">
        <v>108</v>
      </c>
      <c r="C10" s="17" t="e">
        <f>統計!#REF!</f>
        <v>#REF!</v>
      </c>
      <c r="E10" s="16">
        <v>9</v>
      </c>
      <c r="F10" s="17" t="e">
        <f>SUMIF($A$2:$A$13,"9",$C$2:$C$13)</f>
        <v>#REF!</v>
      </c>
    </row>
    <row r="11" spans="1:7" ht="19.5" customHeight="1">
      <c r="A11" s="38" t="s">
        <v>109</v>
      </c>
      <c r="C11" s="17" t="e">
        <f>統計!#REF!</f>
        <v>#REF!</v>
      </c>
      <c r="E11" s="16">
        <v>10</v>
      </c>
      <c r="F11" s="17" t="e">
        <f>SUMIF($A$2:$A$13,"10",$C$2:$C$13)</f>
        <v>#REF!</v>
      </c>
    </row>
    <row r="12" spans="1:7" ht="19.5" customHeight="1">
      <c r="A12" s="38" t="s">
        <v>110</v>
      </c>
      <c r="C12" s="17" t="e">
        <f>統計!#REF!</f>
        <v>#REF!</v>
      </c>
      <c r="E12" s="16">
        <v>11</v>
      </c>
      <c r="F12" s="17" t="e">
        <f>SUMIF($A$2:$A$13,"11",$C$2:$C$13)</f>
        <v>#REF!</v>
      </c>
    </row>
    <row r="13" spans="1:7" ht="19.5" customHeight="1">
      <c r="A13" s="38" t="s">
        <v>111</v>
      </c>
      <c r="C13" s="17" t="e">
        <f>統計!#REF!</f>
        <v>#REF!</v>
      </c>
      <c r="E13" s="16">
        <v>12</v>
      </c>
      <c r="F13" s="17" t="e">
        <f>SUMIF($A$2:$A$13,"12",$C$2:$C$13)</f>
        <v>#REF!</v>
      </c>
    </row>
    <row r="14" spans="1:7" ht="19.5" customHeight="1" thickBot="1">
      <c r="B14" s="47" t="s">
        <v>39</v>
      </c>
      <c r="C14" s="37" t="e">
        <f>SUM(C2:C13)</f>
        <v>#REF!</v>
      </c>
    </row>
    <row r="15" spans="1:7" ht="19.5" customHeight="1" thickTop="1"/>
  </sheetData>
  <phoneticPr fontId="6" type="noConversion"/>
  <hyperlinks>
    <hyperlink ref="G1" location="統計!A17" display="回統計表" xr:uid="{00000000-0004-0000-0600-000000000000}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3" orientation="portrait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G15"/>
  <sheetViews>
    <sheetView workbookViewId="0">
      <pane xSplit="1" ySplit="1" topLeftCell="B2" activePane="bottomRight" state="frozen"/>
      <selection activeCell="J35" sqref="J35"/>
      <selection pane="topRight" activeCell="J35" sqref="J35"/>
      <selection pane="bottomLeft" activeCell="J35" sqref="J35"/>
      <selection pane="bottomRight" activeCell="J35" sqref="J35"/>
    </sheetView>
  </sheetViews>
  <sheetFormatPr defaultColWidth="8.875" defaultRowHeight="16.5"/>
  <cols>
    <col min="1" max="1" width="9" style="24" customWidth="1"/>
    <col min="2" max="2" width="21.5" style="16" bestFit="1" customWidth="1"/>
    <col min="3" max="3" width="12.25" style="44" bestFit="1" customWidth="1"/>
    <col min="4" max="4" width="4" style="16" customWidth="1"/>
    <col min="5" max="5" width="8.875" style="16" customWidth="1"/>
    <col min="6" max="6" width="10.5" style="20" customWidth="1"/>
    <col min="7" max="16384" width="8.875" style="16"/>
  </cols>
  <sheetData>
    <row r="1" spans="1:7">
      <c r="A1" s="24" t="s">
        <v>12</v>
      </c>
      <c r="B1" s="16" t="s">
        <v>3</v>
      </c>
      <c r="C1" s="23" t="s">
        <v>4</v>
      </c>
      <c r="E1" s="19" t="s">
        <v>13</v>
      </c>
      <c r="F1" s="32" t="s">
        <v>14</v>
      </c>
      <c r="G1" s="26" t="s">
        <v>18</v>
      </c>
    </row>
    <row r="2" spans="1:7">
      <c r="A2" s="38"/>
      <c r="C2" s="44" t="e">
        <f>統計!#REF!</f>
        <v>#REF!</v>
      </c>
      <c r="E2" s="16">
        <v>1</v>
      </c>
      <c r="F2" s="20">
        <f ca="1">SUMIF($A$2:$A$124,"1",$C$2:$C$120)</f>
        <v>0</v>
      </c>
    </row>
    <row r="3" spans="1:7">
      <c r="E3" s="16">
        <v>2</v>
      </c>
      <c r="F3" s="20">
        <f ca="1">SUMIF($A$2:$A$124,"2",$C$2:$C$120)</f>
        <v>0</v>
      </c>
    </row>
    <row r="4" spans="1:7">
      <c r="E4" s="16">
        <v>3</v>
      </c>
      <c r="F4" s="20">
        <f ca="1">SUMIF($A$2:$A$124,"3",$C$2:$C$120)</f>
        <v>0</v>
      </c>
    </row>
    <row r="5" spans="1:7">
      <c r="E5" s="16">
        <v>4</v>
      </c>
      <c r="F5" s="20">
        <f ca="1">SUMIF($A$2:$A$124,"4",$C$2:$C$120)</f>
        <v>0</v>
      </c>
    </row>
    <row r="6" spans="1:7">
      <c r="E6" s="16">
        <v>5</v>
      </c>
      <c r="F6" s="20">
        <f ca="1">SUMIF($A$2:$A$124,"5",$C$2:$C$120)</f>
        <v>0</v>
      </c>
    </row>
    <row r="7" spans="1:7">
      <c r="E7" s="16">
        <v>6</v>
      </c>
      <c r="F7" s="20">
        <f ca="1">SUMIF($A$2:$A$124,"6",$C$2:$C$120)</f>
        <v>0</v>
      </c>
    </row>
    <row r="8" spans="1:7">
      <c r="E8" s="16">
        <v>7</v>
      </c>
      <c r="F8" s="20">
        <f ca="1">SUMIF($A$2:$A$124,"7",$C$2:$C$120)</f>
        <v>0</v>
      </c>
    </row>
    <row r="9" spans="1:7">
      <c r="E9" s="16">
        <v>8</v>
      </c>
      <c r="F9" s="20">
        <f ca="1">SUMIF($A$2:$A$124,"8",$C$2:$C$120)</f>
        <v>0</v>
      </c>
    </row>
    <row r="10" spans="1:7">
      <c r="E10" s="16">
        <v>9</v>
      </c>
      <c r="F10" s="20">
        <f ca="1">SUMIF($A$2:$A$124,"9",$C$2:$C$120)</f>
        <v>0</v>
      </c>
    </row>
    <row r="11" spans="1:7">
      <c r="E11" s="16">
        <v>10</v>
      </c>
      <c r="F11" s="20">
        <f ca="1">SUMIF($A$2:$A$124,"10",$C$2:$C$120)</f>
        <v>0</v>
      </c>
    </row>
    <row r="12" spans="1:7">
      <c r="E12" s="16">
        <v>11</v>
      </c>
      <c r="F12" s="20">
        <f ca="1">SUMIF($A$2:$A$124,"11",$C$2:$C$120)</f>
        <v>0</v>
      </c>
    </row>
    <row r="13" spans="1:7">
      <c r="E13" s="16">
        <v>12</v>
      </c>
      <c r="F13" s="20">
        <f ca="1">SUMIF($A$2:$A$124,"12",$C$2:$C$120)</f>
        <v>0</v>
      </c>
    </row>
    <row r="14" spans="1:7" ht="17.25" thickBot="1">
      <c r="B14" s="47" t="s">
        <v>39</v>
      </c>
      <c r="C14" s="54" t="e">
        <f>SUM(C2:C13)</f>
        <v>#REF!</v>
      </c>
      <c r="F14" s="39">
        <f ca="1">SUM(F2:F13)</f>
        <v>0</v>
      </c>
    </row>
    <row r="15" spans="1:7" ht="17.25" thickTop="1"/>
  </sheetData>
  <phoneticPr fontId="6" type="noConversion"/>
  <hyperlinks>
    <hyperlink ref="G1" location="統計!A1" display="回統計表" xr:uid="{00000000-0004-0000-0700-000000000000}"/>
  </hyperlink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IT42"/>
  <sheetViews>
    <sheetView workbookViewId="0">
      <pane xSplit="1" ySplit="1" topLeftCell="B2" activePane="bottomRight" state="frozen"/>
      <selection activeCell="J35" sqref="J35"/>
      <selection pane="topRight" activeCell="J35" sqref="J35"/>
      <selection pane="bottomLeft" activeCell="J35" sqref="J35"/>
      <selection pane="bottomRight" activeCell="J35" sqref="J35"/>
    </sheetView>
  </sheetViews>
  <sheetFormatPr defaultColWidth="9" defaultRowHeight="18.75" customHeight="1"/>
  <cols>
    <col min="1" max="1" width="7.625" style="103" customWidth="1"/>
    <col min="2" max="2" width="38.625" style="113" customWidth="1"/>
    <col min="3" max="3" width="10.875" style="112" customWidth="1"/>
    <col min="4" max="4" width="6.5" style="113" customWidth="1"/>
    <col min="5" max="5" width="7" style="103" customWidth="1"/>
    <col min="6" max="6" width="10.125" style="112" customWidth="1"/>
    <col min="7" max="16384" width="9" style="113"/>
  </cols>
  <sheetData>
    <row r="1" spans="1:7" s="103" customFormat="1" ht="18.75" customHeight="1">
      <c r="A1" s="62" t="s">
        <v>55</v>
      </c>
      <c r="B1" s="62" t="s">
        <v>15</v>
      </c>
      <c r="C1" s="110" t="s">
        <v>62</v>
      </c>
      <c r="E1" s="63" t="s">
        <v>55</v>
      </c>
      <c r="F1" s="57" t="s">
        <v>57</v>
      </c>
      <c r="G1" s="64" t="s">
        <v>63</v>
      </c>
    </row>
    <row r="2" spans="1:7" ht="18.75" customHeight="1">
      <c r="A2" s="103">
        <v>1</v>
      </c>
      <c r="B2" s="111"/>
      <c r="C2" s="112" t="e">
        <f>統計!#REF!</f>
        <v>#REF!</v>
      </c>
      <c r="E2" s="103">
        <v>1</v>
      </c>
      <c r="F2" s="112" t="e">
        <f ca="1">SUMIF($A$2:$A$124,"1",$C$2:$C$120)</f>
        <v>#REF!</v>
      </c>
    </row>
    <row r="3" spans="1:7" ht="18.75" customHeight="1">
      <c r="A3" s="103">
        <v>2</v>
      </c>
      <c r="B3" s="111"/>
      <c r="C3" s="112" t="e">
        <f>統計!#REF!</f>
        <v>#REF!</v>
      </c>
      <c r="E3" s="103">
        <v>2</v>
      </c>
      <c r="F3" s="112" t="e">
        <f ca="1">SUMIF($A$2:$A$124,"2",$C$2:$C$120)</f>
        <v>#REF!</v>
      </c>
    </row>
    <row r="4" spans="1:7" ht="18.75" customHeight="1">
      <c r="A4" s="103">
        <v>3</v>
      </c>
      <c r="B4" s="111"/>
      <c r="C4" s="112" t="e">
        <f>統計!#REF!</f>
        <v>#REF!</v>
      </c>
      <c r="E4" s="103">
        <v>3</v>
      </c>
      <c r="F4" s="112" t="e">
        <f ca="1">SUMIF($A$2:$A$124,"3",$C$2:$C$120)</f>
        <v>#REF!</v>
      </c>
    </row>
    <row r="5" spans="1:7" ht="18.75" customHeight="1">
      <c r="A5" s="103">
        <v>4</v>
      </c>
      <c r="B5" s="111"/>
      <c r="C5" s="112" t="e">
        <f>統計!#REF!</f>
        <v>#REF!</v>
      </c>
      <c r="E5" s="103">
        <v>4</v>
      </c>
      <c r="F5" s="112" t="e">
        <f ca="1">SUMIF($A$2:$A$124,"4",$C$2:$C$120)</f>
        <v>#REF!</v>
      </c>
    </row>
    <row r="6" spans="1:7" ht="18.75" customHeight="1">
      <c r="A6" s="103">
        <v>5</v>
      </c>
      <c r="B6" s="114"/>
      <c r="C6" s="112" t="e">
        <f>統計!#REF!</f>
        <v>#REF!</v>
      </c>
      <c r="E6" s="103">
        <v>5</v>
      </c>
      <c r="F6" s="112" t="e">
        <f ca="1">SUMIF($A$2:$A$124,"5",$C$2:$C$120)</f>
        <v>#REF!</v>
      </c>
    </row>
    <row r="7" spans="1:7" ht="18.75" customHeight="1">
      <c r="A7" s="103">
        <v>6</v>
      </c>
      <c r="B7" s="111"/>
      <c r="C7" s="112" t="e">
        <f>統計!#REF!</f>
        <v>#REF!</v>
      </c>
      <c r="E7" s="103">
        <v>6</v>
      </c>
      <c r="F7" s="112" t="e">
        <f ca="1">SUMIF($A$2:$A$124,"6",$C$2:$C$120)</f>
        <v>#REF!</v>
      </c>
    </row>
    <row r="8" spans="1:7" ht="18.75" customHeight="1">
      <c r="A8" s="103">
        <v>7</v>
      </c>
      <c r="B8" s="111"/>
      <c r="C8" s="112" t="e">
        <f>統計!#REF!</f>
        <v>#REF!</v>
      </c>
      <c r="E8" s="103">
        <v>7</v>
      </c>
      <c r="F8" s="112" t="e">
        <f ca="1">SUMIF($A$2:$A$124,"7",$C$2:$C$120)</f>
        <v>#REF!</v>
      </c>
    </row>
    <row r="9" spans="1:7" ht="18.75" customHeight="1">
      <c r="A9" s="103">
        <v>8</v>
      </c>
      <c r="B9" s="111"/>
      <c r="C9" s="112" t="e">
        <f>統計!#REF!</f>
        <v>#REF!</v>
      </c>
      <c r="E9" s="103">
        <v>8</v>
      </c>
      <c r="F9" s="112" t="e">
        <f ca="1">SUMIF($A$2:$A$124,"8",$C$2:$C$120)</f>
        <v>#REF!</v>
      </c>
    </row>
    <row r="10" spans="1:7" ht="18.75" customHeight="1">
      <c r="A10" s="103">
        <v>9</v>
      </c>
      <c r="B10" s="111"/>
      <c r="C10" s="112" t="e">
        <f>統計!#REF!</f>
        <v>#REF!</v>
      </c>
      <c r="E10" s="103">
        <v>9</v>
      </c>
      <c r="F10" s="112" t="e">
        <f ca="1">SUMIF($A$2:$A$124,"9",$C$2:$C$120)</f>
        <v>#REF!</v>
      </c>
    </row>
    <row r="11" spans="1:7" ht="18.75" customHeight="1">
      <c r="A11" s="103">
        <v>10</v>
      </c>
      <c r="C11" s="112" t="e">
        <f>統計!#REF!</f>
        <v>#REF!</v>
      </c>
      <c r="E11" s="103">
        <v>10</v>
      </c>
      <c r="F11" s="112" t="e">
        <f ca="1">SUMIF($A$2:$A$124,"10",$C$2:$C$120)</f>
        <v>#REF!</v>
      </c>
    </row>
    <row r="12" spans="1:7" ht="18.75" customHeight="1">
      <c r="A12" s="103">
        <v>11</v>
      </c>
      <c r="C12" s="112" t="e">
        <f>統計!#REF!</f>
        <v>#REF!</v>
      </c>
      <c r="E12" s="103">
        <v>11</v>
      </c>
      <c r="F12" s="112" t="e">
        <f ca="1">SUMIF($A$2:$A$124,"11",$C$2:$C$120)</f>
        <v>#REF!</v>
      </c>
    </row>
    <row r="13" spans="1:7" ht="18.75" customHeight="1">
      <c r="A13" s="103">
        <v>12</v>
      </c>
      <c r="C13" s="112" t="e">
        <f>統計!#REF!</f>
        <v>#REF!</v>
      </c>
      <c r="E13" s="103">
        <v>12</v>
      </c>
      <c r="F13" s="112" t="e">
        <f ca="1">SUMIF($A$2:$A$124,"12",$C$2:$C$120)</f>
        <v>#REF!</v>
      </c>
    </row>
    <row r="14" spans="1:7" ht="18.75" customHeight="1" thickBot="1">
      <c r="B14" s="115" t="s">
        <v>64</v>
      </c>
      <c r="C14" s="116" t="e">
        <f>SUM(C2:C13)</f>
        <v>#REF!</v>
      </c>
      <c r="F14" s="116" t="e">
        <f ca="1">SUM(F2:F13)</f>
        <v>#REF!</v>
      </c>
    </row>
    <row r="15" spans="1:7" ht="18.75" customHeight="1" thickTop="1"/>
    <row r="23" spans="2:3" ht="18.75" customHeight="1">
      <c r="B23" s="117"/>
      <c r="C23" s="118"/>
    </row>
    <row r="24" spans="2:3" ht="18.75" customHeight="1">
      <c r="C24" s="118"/>
    </row>
    <row r="25" spans="2:3" ht="18.75" customHeight="1">
      <c r="C25" s="118"/>
    </row>
    <row r="26" spans="2:3" ht="18.75" customHeight="1">
      <c r="B26" s="117"/>
      <c r="C26" s="118"/>
    </row>
    <row r="27" spans="2:3" ht="18.75" customHeight="1">
      <c r="B27" s="117"/>
      <c r="C27" s="118"/>
    </row>
    <row r="28" spans="2:3" ht="18.75" customHeight="1">
      <c r="B28" s="117"/>
      <c r="C28" s="118"/>
    </row>
    <row r="34" spans="4:254" ht="18.75" customHeight="1">
      <c r="D34" s="117"/>
      <c r="E34" s="120"/>
      <c r="F34" s="119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  <c r="FL34" s="117"/>
      <c r="FM34" s="117"/>
      <c r="FN34" s="117"/>
      <c r="FO34" s="117"/>
      <c r="FP34" s="117"/>
      <c r="FQ34" s="117"/>
      <c r="FR34" s="117"/>
      <c r="FS34" s="117"/>
      <c r="FT34" s="117"/>
      <c r="FU34" s="117"/>
      <c r="FV34" s="117"/>
      <c r="FW34" s="117"/>
      <c r="FX34" s="117"/>
      <c r="FY34" s="117"/>
      <c r="FZ34" s="117"/>
      <c r="GA34" s="117"/>
      <c r="GB34" s="117"/>
      <c r="GC34" s="117"/>
      <c r="GD34" s="117"/>
      <c r="GE34" s="117"/>
      <c r="GF34" s="117"/>
      <c r="GG34" s="117"/>
      <c r="GH34" s="117"/>
      <c r="GI34" s="117"/>
      <c r="GJ34" s="117"/>
      <c r="GK34" s="117"/>
      <c r="GL34" s="117"/>
      <c r="GM34" s="117"/>
      <c r="GN34" s="117"/>
      <c r="GO34" s="117"/>
      <c r="GP34" s="117"/>
      <c r="GQ34" s="117"/>
      <c r="GR34" s="117"/>
      <c r="GS34" s="117"/>
      <c r="GT34" s="117"/>
      <c r="GU34" s="117"/>
      <c r="GV34" s="117"/>
      <c r="GW34" s="117"/>
      <c r="GX34" s="117"/>
      <c r="GY34" s="117"/>
      <c r="GZ34" s="117"/>
      <c r="HA34" s="117"/>
      <c r="HB34" s="117"/>
      <c r="HC34" s="117"/>
      <c r="HD34" s="117"/>
      <c r="HE34" s="117"/>
      <c r="HF34" s="117"/>
      <c r="HG34" s="117"/>
      <c r="HH34" s="117"/>
      <c r="HI34" s="117"/>
      <c r="HJ34" s="117"/>
      <c r="HK34" s="117"/>
      <c r="HL34" s="117"/>
      <c r="HM34" s="117"/>
      <c r="HN34" s="117"/>
      <c r="HO34" s="117"/>
      <c r="HP34" s="117"/>
      <c r="HQ34" s="117"/>
      <c r="HR34" s="117"/>
      <c r="HS34" s="117"/>
      <c r="HT34" s="117"/>
      <c r="HU34" s="117"/>
      <c r="HV34" s="117"/>
      <c r="HW34" s="117"/>
      <c r="HX34" s="117"/>
      <c r="HY34" s="117"/>
      <c r="HZ34" s="117"/>
      <c r="IA34" s="117"/>
      <c r="IB34" s="117"/>
      <c r="IC34" s="117"/>
      <c r="ID34" s="117"/>
      <c r="IE34" s="117"/>
      <c r="IF34" s="117"/>
      <c r="IG34" s="117"/>
      <c r="IH34" s="117"/>
      <c r="II34" s="117"/>
      <c r="IJ34" s="117"/>
      <c r="IK34" s="117"/>
      <c r="IL34" s="117"/>
      <c r="IM34" s="117"/>
      <c r="IN34" s="117"/>
      <c r="IO34" s="117"/>
      <c r="IP34" s="117"/>
      <c r="IQ34" s="117"/>
      <c r="IR34" s="117"/>
      <c r="IS34" s="117"/>
      <c r="IT34" s="117"/>
    </row>
    <row r="35" spans="4:254" ht="18.75" customHeight="1">
      <c r="D35" s="117"/>
      <c r="E35" s="120"/>
      <c r="F35" s="119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  <c r="FL35" s="117"/>
      <c r="FM35" s="117"/>
      <c r="FN35" s="117"/>
      <c r="FO35" s="117"/>
      <c r="FP35" s="117"/>
      <c r="FQ35" s="117"/>
      <c r="FR35" s="117"/>
      <c r="FS35" s="117"/>
      <c r="FT35" s="117"/>
      <c r="FU35" s="117"/>
      <c r="FV35" s="117"/>
      <c r="FW35" s="117"/>
      <c r="FX35" s="117"/>
      <c r="FY35" s="117"/>
      <c r="FZ35" s="117"/>
      <c r="GA35" s="117"/>
      <c r="GB35" s="117"/>
      <c r="GC35" s="117"/>
      <c r="GD35" s="117"/>
      <c r="GE35" s="117"/>
      <c r="GF35" s="117"/>
      <c r="GG35" s="117"/>
      <c r="GH35" s="117"/>
      <c r="GI35" s="117"/>
      <c r="GJ35" s="117"/>
      <c r="GK35" s="117"/>
      <c r="GL35" s="117"/>
      <c r="GM35" s="117"/>
      <c r="GN35" s="117"/>
      <c r="GO35" s="117"/>
      <c r="GP35" s="117"/>
      <c r="GQ35" s="117"/>
      <c r="GR35" s="117"/>
      <c r="GS35" s="117"/>
      <c r="GT35" s="117"/>
      <c r="GU35" s="117"/>
      <c r="GV35" s="117"/>
      <c r="GW35" s="117"/>
      <c r="GX35" s="117"/>
      <c r="GY35" s="117"/>
      <c r="GZ35" s="117"/>
      <c r="HA35" s="117"/>
      <c r="HB35" s="117"/>
      <c r="HC35" s="117"/>
      <c r="HD35" s="117"/>
      <c r="HE35" s="117"/>
      <c r="HF35" s="117"/>
      <c r="HG35" s="117"/>
      <c r="HH35" s="117"/>
      <c r="HI35" s="117"/>
      <c r="HJ35" s="117"/>
      <c r="HK35" s="117"/>
      <c r="HL35" s="117"/>
      <c r="HM35" s="117"/>
      <c r="HN35" s="117"/>
      <c r="HO35" s="117"/>
      <c r="HP35" s="117"/>
      <c r="HQ35" s="117"/>
      <c r="HR35" s="117"/>
      <c r="HS35" s="117"/>
      <c r="HT35" s="117"/>
      <c r="HU35" s="117"/>
      <c r="HV35" s="117"/>
      <c r="HW35" s="117"/>
      <c r="HX35" s="117"/>
      <c r="HY35" s="117"/>
      <c r="HZ35" s="117"/>
      <c r="IA35" s="117"/>
      <c r="IB35" s="117"/>
      <c r="IC35" s="117"/>
      <c r="ID35" s="117"/>
      <c r="IE35" s="117"/>
      <c r="IF35" s="117"/>
      <c r="IG35" s="117"/>
      <c r="IH35" s="117"/>
      <c r="II35" s="117"/>
      <c r="IJ35" s="117"/>
      <c r="IK35" s="117"/>
      <c r="IL35" s="117"/>
      <c r="IM35" s="117"/>
      <c r="IN35" s="117"/>
      <c r="IO35" s="117"/>
      <c r="IP35" s="117"/>
      <c r="IQ35" s="117"/>
      <c r="IR35" s="117"/>
      <c r="IS35" s="117"/>
      <c r="IT35" s="117"/>
    </row>
    <row r="36" spans="4:254" ht="18.75" customHeight="1">
      <c r="D36" s="117"/>
      <c r="E36" s="120"/>
      <c r="F36" s="119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/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/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/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  <c r="FL36" s="117"/>
      <c r="FM36" s="117"/>
      <c r="FN36" s="117"/>
      <c r="FO36" s="117"/>
      <c r="FP36" s="117"/>
      <c r="FQ36" s="117"/>
      <c r="FR36" s="117"/>
      <c r="FS36" s="117"/>
      <c r="FT36" s="117"/>
      <c r="FU36" s="117"/>
      <c r="FV36" s="117"/>
      <c r="FW36" s="117"/>
      <c r="FX36" s="117"/>
      <c r="FY36" s="117"/>
      <c r="FZ36" s="117"/>
      <c r="GA36" s="117"/>
      <c r="GB36" s="117"/>
      <c r="GC36" s="117"/>
      <c r="GD36" s="117"/>
      <c r="GE36" s="117"/>
      <c r="GF36" s="117"/>
      <c r="GG36" s="117"/>
      <c r="GH36" s="117"/>
      <c r="GI36" s="117"/>
      <c r="GJ36" s="117"/>
      <c r="GK36" s="117"/>
      <c r="GL36" s="117"/>
      <c r="GM36" s="117"/>
      <c r="GN36" s="117"/>
      <c r="GO36" s="117"/>
      <c r="GP36" s="117"/>
      <c r="GQ36" s="117"/>
      <c r="GR36" s="117"/>
      <c r="GS36" s="117"/>
      <c r="GT36" s="117"/>
      <c r="GU36" s="117"/>
      <c r="GV36" s="117"/>
      <c r="GW36" s="117"/>
      <c r="GX36" s="117"/>
      <c r="GY36" s="117"/>
      <c r="GZ36" s="117"/>
      <c r="HA36" s="117"/>
      <c r="HB36" s="117"/>
      <c r="HC36" s="117"/>
      <c r="HD36" s="117"/>
      <c r="HE36" s="117"/>
      <c r="HF36" s="117"/>
      <c r="HG36" s="117"/>
      <c r="HH36" s="117"/>
      <c r="HI36" s="117"/>
      <c r="HJ36" s="117"/>
      <c r="HK36" s="117"/>
      <c r="HL36" s="117"/>
      <c r="HM36" s="117"/>
      <c r="HN36" s="117"/>
      <c r="HO36" s="117"/>
      <c r="HP36" s="117"/>
      <c r="HQ36" s="117"/>
      <c r="HR36" s="117"/>
      <c r="HS36" s="117"/>
      <c r="HT36" s="117"/>
      <c r="HU36" s="117"/>
      <c r="HV36" s="117"/>
      <c r="HW36" s="117"/>
      <c r="HX36" s="117"/>
      <c r="HY36" s="117"/>
      <c r="HZ36" s="117"/>
      <c r="IA36" s="117"/>
      <c r="IB36" s="117"/>
      <c r="IC36" s="117"/>
      <c r="ID36" s="117"/>
      <c r="IE36" s="117"/>
      <c r="IF36" s="117"/>
      <c r="IG36" s="117"/>
      <c r="IH36" s="117"/>
      <c r="II36" s="117"/>
      <c r="IJ36" s="117"/>
      <c r="IK36" s="117"/>
      <c r="IL36" s="117"/>
      <c r="IM36" s="117"/>
      <c r="IN36" s="117"/>
      <c r="IO36" s="117"/>
      <c r="IP36" s="117"/>
      <c r="IQ36" s="117"/>
      <c r="IR36" s="117"/>
      <c r="IS36" s="117"/>
      <c r="IT36" s="117"/>
    </row>
    <row r="37" spans="4:254" ht="18.75" customHeight="1">
      <c r="D37" s="117"/>
      <c r="E37" s="120"/>
      <c r="F37" s="119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/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/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/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/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  <c r="FL37" s="117"/>
      <c r="FM37" s="117"/>
      <c r="FN37" s="117"/>
      <c r="FO37" s="117"/>
      <c r="FP37" s="117"/>
      <c r="FQ37" s="117"/>
      <c r="FR37" s="117"/>
      <c r="FS37" s="117"/>
      <c r="FT37" s="117"/>
      <c r="FU37" s="117"/>
      <c r="FV37" s="117"/>
      <c r="FW37" s="117"/>
      <c r="FX37" s="117"/>
      <c r="FY37" s="117"/>
      <c r="FZ37" s="117"/>
      <c r="GA37" s="117"/>
      <c r="GB37" s="117"/>
      <c r="GC37" s="117"/>
      <c r="GD37" s="117"/>
      <c r="GE37" s="117"/>
      <c r="GF37" s="117"/>
      <c r="GG37" s="117"/>
      <c r="GH37" s="117"/>
      <c r="GI37" s="117"/>
      <c r="GJ37" s="117"/>
      <c r="GK37" s="117"/>
      <c r="GL37" s="117"/>
      <c r="GM37" s="117"/>
      <c r="GN37" s="117"/>
      <c r="GO37" s="117"/>
      <c r="GP37" s="117"/>
      <c r="GQ37" s="117"/>
      <c r="GR37" s="117"/>
      <c r="GS37" s="117"/>
      <c r="GT37" s="117"/>
      <c r="GU37" s="117"/>
      <c r="GV37" s="117"/>
      <c r="GW37" s="117"/>
      <c r="GX37" s="117"/>
      <c r="GY37" s="117"/>
      <c r="GZ37" s="117"/>
      <c r="HA37" s="117"/>
      <c r="HB37" s="117"/>
      <c r="HC37" s="117"/>
      <c r="HD37" s="117"/>
      <c r="HE37" s="117"/>
      <c r="HF37" s="117"/>
      <c r="HG37" s="117"/>
      <c r="HH37" s="117"/>
      <c r="HI37" s="117"/>
      <c r="HJ37" s="117"/>
      <c r="HK37" s="117"/>
      <c r="HL37" s="117"/>
      <c r="HM37" s="117"/>
      <c r="HN37" s="117"/>
      <c r="HO37" s="117"/>
      <c r="HP37" s="117"/>
      <c r="HQ37" s="117"/>
      <c r="HR37" s="117"/>
      <c r="HS37" s="117"/>
      <c r="HT37" s="117"/>
      <c r="HU37" s="117"/>
      <c r="HV37" s="117"/>
      <c r="HW37" s="117"/>
      <c r="HX37" s="117"/>
      <c r="HY37" s="117"/>
      <c r="HZ37" s="117"/>
      <c r="IA37" s="117"/>
      <c r="IB37" s="117"/>
      <c r="IC37" s="117"/>
      <c r="ID37" s="117"/>
      <c r="IE37" s="117"/>
      <c r="IF37" s="117"/>
      <c r="IG37" s="117"/>
      <c r="IH37" s="117"/>
      <c r="II37" s="117"/>
      <c r="IJ37" s="117"/>
      <c r="IK37" s="117"/>
      <c r="IL37" s="117"/>
      <c r="IM37" s="117"/>
      <c r="IN37" s="117"/>
      <c r="IO37" s="117"/>
      <c r="IP37" s="117"/>
      <c r="IQ37" s="117"/>
      <c r="IR37" s="117"/>
      <c r="IS37" s="117"/>
      <c r="IT37" s="117"/>
    </row>
    <row r="38" spans="4:254" ht="18.75" customHeight="1">
      <c r="D38" s="117"/>
      <c r="E38" s="120"/>
      <c r="F38" s="119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/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/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/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/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/>
      <c r="EX38" s="117"/>
      <c r="EY38" s="117"/>
      <c r="EZ38" s="117"/>
      <c r="FA38" s="117"/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  <c r="FL38" s="117"/>
      <c r="FM38" s="117"/>
      <c r="FN38" s="117"/>
      <c r="FO38" s="117"/>
      <c r="FP38" s="117"/>
      <c r="FQ38" s="117"/>
      <c r="FR38" s="117"/>
      <c r="FS38" s="117"/>
      <c r="FT38" s="117"/>
      <c r="FU38" s="117"/>
      <c r="FV38" s="117"/>
      <c r="FW38" s="117"/>
      <c r="FX38" s="117"/>
      <c r="FY38" s="117"/>
      <c r="FZ38" s="117"/>
      <c r="GA38" s="117"/>
      <c r="GB38" s="117"/>
      <c r="GC38" s="117"/>
      <c r="GD38" s="117"/>
      <c r="GE38" s="117"/>
      <c r="GF38" s="117"/>
      <c r="GG38" s="117"/>
      <c r="GH38" s="117"/>
      <c r="GI38" s="117"/>
      <c r="GJ38" s="117"/>
      <c r="GK38" s="117"/>
      <c r="GL38" s="117"/>
      <c r="GM38" s="117"/>
      <c r="GN38" s="117"/>
      <c r="GO38" s="117"/>
      <c r="GP38" s="117"/>
      <c r="GQ38" s="117"/>
      <c r="GR38" s="117"/>
      <c r="GS38" s="117"/>
      <c r="GT38" s="117"/>
      <c r="GU38" s="117"/>
      <c r="GV38" s="117"/>
      <c r="GW38" s="117"/>
      <c r="GX38" s="117"/>
      <c r="GY38" s="117"/>
      <c r="GZ38" s="117"/>
      <c r="HA38" s="117"/>
      <c r="HB38" s="117"/>
      <c r="HC38" s="117"/>
      <c r="HD38" s="117"/>
      <c r="HE38" s="117"/>
      <c r="HF38" s="117"/>
      <c r="HG38" s="117"/>
      <c r="HH38" s="117"/>
      <c r="HI38" s="117"/>
      <c r="HJ38" s="117"/>
      <c r="HK38" s="117"/>
      <c r="HL38" s="117"/>
      <c r="HM38" s="117"/>
      <c r="HN38" s="117"/>
      <c r="HO38" s="117"/>
      <c r="HP38" s="117"/>
      <c r="HQ38" s="117"/>
      <c r="HR38" s="117"/>
      <c r="HS38" s="117"/>
      <c r="HT38" s="117"/>
      <c r="HU38" s="117"/>
      <c r="HV38" s="117"/>
      <c r="HW38" s="117"/>
      <c r="HX38" s="117"/>
      <c r="HY38" s="117"/>
      <c r="HZ38" s="117"/>
      <c r="IA38" s="117"/>
      <c r="IB38" s="117"/>
      <c r="IC38" s="117"/>
      <c r="ID38" s="117"/>
      <c r="IE38" s="117"/>
      <c r="IF38" s="117"/>
      <c r="IG38" s="117"/>
      <c r="IH38" s="117"/>
      <c r="II38" s="117"/>
      <c r="IJ38" s="117"/>
      <c r="IK38" s="117"/>
      <c r="IL38" s="117"/>
      <c r="IM38" s="117"/>
      <c r="IN38" s="117"/>
      <c r="IO38" s="117"/>
      <c r="IP38" s="117"/>
      <c r="IQ38" s="117"/>
      <c r="IR38" s="117"/>
      <c r="IS38" s="117"/>
      <c r="IT38" s="117"/>
    </row>
    <row r="39" spans="4:254" ht="18.75" customHeight="1">
      <c r="D39" s="117"/>
      <c r="E39" s="120"/>
      <c r="F39" s="119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/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/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/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/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/>
      <c r="EX39" s="117"/>
      <c r="EY39" s="117"/>
      <c r="EZ39" s="117"/>
      <c r="FA39" s="117"/>
      <c r="FB39" s="117"/>
      <c r="FC39" s="117"/>
      <c r="FD39" s="117"/>
      <c r="FE39" s="117"/>
      <c r="FF39" s="117"/>
      <c r="FG39" s="117"/>
      <c r="FH39" s="117"/>
      <c r="FI39" s="117"/>
      <c r="FJ39" s="117"/>
      <c r="FK39" s="117"/>
      <c r="FL39" s="117"/>
      <c r="FM39" s="117"/>
      <c r="FN39" s="117"/>
      <c r="FO39" s="117"/>
      <c r="FP39" s="117"/>
      <c r="FQ39" s="117"/>
      <c r="FR39" s="117"/>
      <c r="FS39" s="117"/>
      <c r="FT39" s="117"/>
      <c r="FU39" s="117"/>
      <c r="FV39" s="117"/>
      <c r="FW39" s="117"/>
      <c r="FX39" s="117"/>
      <c r="FY39" s="117"/>
      <c r="FZ39" s="117"/>
      <c r="GA39" s="117"/>
      <c r="GB39" s="117"/>
      <c r="GC39" s="117"/>
      <c r="GD39" s="117"/>
      <c r="GE39" s="117"/>
      <c r="GF39" s="117"/>
      <c r="GG39" s="117"/>
      <c r="GH39" s="117"/>
      <c r="GI39" s="117"/>
      <c r="GJ39" s="117"/>
      <c r="GK39" s="117"/>
      <c r="GL39" s="117"/>
      <c r="GM39" s="117"/>
      <c r="GN39" s="117"/>
      <c r="GO39" s="117"/>
      <c r="GP39" s="117"/>
      <c r="GQ39" s="117"/>
      <c r="GR39" s="117"/>
      <c r="GS39" s="117"/>
      <c r="GT39" s="117"/>
      <c r="GU39" s="117"/>
      <c r="GV39" s="117"/>
      <c r="GW39" s="117"/>
      <c r="GX39" s="117"/>
      <c r="GY39" s="117"/>
      <c r="GZ39" s="117"/>
      <c r="HA39" s="117"/>
      <c r="HB39" s="117"/>
      <c r="HC39" s="117"/>
      <c r="HD39" s="117"/>
      <c r="HE39" s="117"/>
      <c r="HF39" s="117"/>
      <c r="HG39" s="117"/>
      <c r="HH39" s="117"/>
      <c r="HI39" s="117"/>
      <c r="HJ39" s="117"/>
      <c r="HK39" s="117"/>
      <c r="HL39" s="117"/>
      <c r="HM39" s="117"/>
      <c r="HN39" s="117"/>
      <c r="HO39" s="117"/>
      <c r="HP39" s="117"/>
      <c r="HQ39" s="117"/>
      <c r="HR39" s="117"/>
      <c r="HS39" s="117"/>
      <c r="HT39" s="117"/>
      <c r="HU39" s="117"/>
      <c r="HV39" s="117"/>
      <c r="HW39" s="117"/>
      <c r="HX39" s="117"/>
      <c r="HY39" s="117"/>
      <c r="HZ39" s="117"/>
      <c r="IA39" s="117"/>
      <c r="IB39" s="117"/>
      <c r="IC39" s="117"/>
      <c r="ID39" s="117"/>
      <c r="IE39" s="117"/>
      <c r="IF39" s="117"/>
      <c r="IG39" s="117"/>
      <c r="IH39" s="117"/>
      <c r="II39" s="117"/>
      <c r="IJ39" s="117"/>
      <c r="IK39" s="117"/>
      <c r="IL39" s="117"/>
      <c r="IM39" s="117"/>
      <c r="IN39" s="117"/>
      <c r="IO39" s="117"/>
      <c r="IP39" s="117"/>
      <c r="IQ39" s="117"/>
      <c r="IR39" s="117"/>
      <c r="IS39" s="117"/>
      <c r="IT39" s="117"/>
    </row>
    <row r="40" spans="4:254" ht="18.75" customHeight="1">
      <c r="D40" s="117"/>
      <c r="E40" s="120"/>
      <c r="F40" s="119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/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/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/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  <c r="FL40" s="117"/>
      <c r="FM40" s="117"/>
      <c r="FN40" s="117"/>
      <c r="FO40" s="117"/>
      <c r="FP40" s="117"/>
      <c r="FQ40" s="117"/>
      <c r="FR40" s="117"/>
      <c r="FS40" s="117"/>
      <c r="FT40" s="117"/>
      <c r="FU40" s="117"/>
      <c r="FV40" s="117"/>
      <c r="FW40" s="117"/>
      <c r="FX40" s="117"/>
      <c r="FY40" s="117"/>
      <c r="FZ40" s="117"/>
      <c r="GA40" s="117"/>
      <c r="GB40" s="117"/>
      <c r="GC40" s="117"/>
      <c r="GD40" s="117"/>
      <c r="GE40" s="117"/>
      <c r="GF40" s="117"/>
      <c r="GG40" s="117"/>
      <c r="GH40" s="117"/>
      <c r="GI40" s="117"/>
      <c r="GJ40" s="117"/>
      <c r="GK40" s="117"/>
      <c r="GL40" s="117"/>
      <c r="GM40" s="117"/>
      <c r="GN40" s="117"/>
      <c r="GO40" s="117"/>
      <c r="GP40" s="117"/>
      <c r="GQ40" s="117"/>
      <c r="GR40" s="117"/>
      <c r="GS40" s="117"/>
      <c r="GT40" s="117"/>
      <c r="GU40" s="117"/>
      <c r="GV40" s="117"/>
      <c r="GW40" s="117"/>
      <c r="GX40" s="117"/>
      <c r="GY40" s="117"/>
      <c r="GZ40" s="117"/>
      <c r="HA40" s="117"/>
      <c r="HB40" s="117"/>
      <c r="HC40" s="117"/>
      <c r="HD40" s="117"/>
      <c r="HE40" s="117"/>
      <c r="HF40" s="117"/>
      <c r="HG40" s="117"/>
      <c r="HH40" s="117"/>
      <c r="HI40" s="117"/>
      <c r="HJ40" s="117"/>
      <c r="HK40" s="117"/>
      <c r="HL40" s="117"/>
      <c r="HM40" s="117"/>
      <c r="HN40" s="117"/>
      <c r="HO40" s="117"/>
      <c r="HP40" s="117"/>
      <c r="HQ40" s="117"/>
      <c r="HR40" s="117"/>
      <c r="HS40" s="117"/>
      <c r="HT40" s="117"/>
      <c r="HU40" s="117"/>
      <c r="HV40" s="117"/>
      <c r="HW40" s="117"/>
      <c r="HX40" s="117"/>
      <c r="HY40" s="117"/>
      <c r="HZ40" s="117"/>
      <c r="IA40" s="117"/>
      <c r="IB40" s="117"/>
      <c r="IC40" s="117"/>
      <c r="ID40" s="117"/>
      <c r="IE40" s="117"/>
      <c r="IF40" s="117"/>
      <c r="IG40" s="117"/>
      <c r="IH40" s="117"/>
      <c r="II40" s="117"/>
      <c r="IJ40" s="117"/>
      <c r="IK40" s="117"/>
      <c r="IL40" s="117"/>
      <c r="IM40" s="117"/>
      <c r="IN40" s="117"/>
      <c r="IO40" s="117"/>
      <c r="IP40" s="117"/>
      <c r="IQ40" s="117"/>
      <c r="IR40" s="117"/>
      <c r="IS40" s="117"/>
      <c r="IT40" s="117"/>
    </row>
    <row r="41" spans="4:254" ht="18.75" customHeight="1">
      <c r="D41" s="117"/>
      <c r="E41" s="120"/>
      <c r="F41" s="119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/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/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/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/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/>
      <c r="EX41" s="117"/>
      <c r="EY41" s="117"/>
      <c r="EZ41" s="117"/>
      <c r="FA41" s="117"/>
      <c r="FB41" s="117"/>
      <c r="FC41" s="117"/>
      <c r="FD41" s="117"/>
      <c r="FE41" s="117"/>
      <c r="FF41" s="117"/>
      <c r="FG41" s="117"/>
      <c r="FH41" s="117"/>
      <c r="FI41" s="117"/>
      <c r="FJ41" s="117"/>
      <c r="FK41" s="117"/>
      <c r="FL41" s="117"/>
      <c r="FM41" s="117"/>
      <c r="FN41" s="117"/>
      <c r="FO41" s="117"/>
      <c r="FP41" s="117"/>
      <c r="FQ41" s="117"/>
      <c r="FR41" s="117"/>
      <c r="FS41" s="117"/>
      <c r="FT41" s="117"/>
      <c r="FU41" s="117"/>
      <c r="FV41" s="117"/>
      <c r="FW41" s="117"/>
      <c r="FX41" s="117"/>
      <c r="FY41" s="117"/>
      <c r="FZ41" s="117"/>
      <c r="GA41" s="117"/>
      <c r="GB41" s="117"/>
      <c r="GC41" s="117"/>
      <c r="GD41" s="117"/>
      <c r="GE41" s="117"/>
      <c r="GF41" s="117"/>
      <c r="GG41" s="117"/>
      <c r="GH41" s="117"/>
      <c r="GI41" s="117"/>
      <c r="GJ41" s="117"/>
      <c r="GK41" s="117"/>
      <c r="GL41" s="117"/>
      <c r="GM41" s="117"/>
      <c r="GN41" s="117"/>
      <c r="GO41" s="117"/>
      <c r="GP41" s="117"/>
      <c r="GQ41" s="117"/>
      <c r="GR41" s="117"/>
      <c r="GS41" s="117"/>
      <c r="GT41" s="117"/>
      <c r="GU41" s="117"/>
      <c r="GV41" s="117"/>
      <c r="GW41" s="117"/>
      <c r="GX41" s="117"/>
      <c r="GY41" s="117"/>
      <c r="GZ41" s="117"/>
      <c r="HA41" s="117"/>
      <c r="HB41" s="117"/>
      <c r="HC41" s="117"/>
      <c r="HD41" s="117"/>
      <c r="HE41" s="117"/>
      <c r="HF41" s="117"/>
      <c r="HG41" s="117"/>
      <c r="HH41" s="117"/>
      <c r="HI41" s="117"/>
      <c r="HJ41" s="117"/>
      <c r="HK41" s="117"/>
      <c r="HL41" s="117"/>
      <c r="HM41" s="117"/>
      <c r="HN41" s="117"/>
      <c r="HO41" s="117"/>
      <c r="HP41" s="117"/>
      <c r="HQ41" s="117"/>
      <c r="HR41" s="117"/>
      <c r="HS41" s="117"/>
      <c r="HT41" s="117"/>
      <c r="HU41" s="117"/>
      <c r="HV41" s="117"/>
      <c r="HW41" s="117"/>
      <c r="HX41" s="117"/>
      <c r="HY41" s="117"/>
      <c r="HZ41" s="117"/>
      <c r="IA41" s="117"/>
      <c r="IB41" s="117"/>
      <c r="IC41" s="117"/>
      <c r="ID41" s="117"/>
      <c r="IE41" s="117"/>
      <c r="IF41" s="117"/>
      <c r="IG41" s="117"/>
      <c r="IH41" s="117"/>
      <c r="II41" s="117"/>
      <c r="IJ41" s="117"/>
      <c r="IK41" s="117"/>
      <c r="IL41" s="117"/>
      <c r="IM41" s="117"/>
      <c r="IN41" s="117"/>
      <c r="IO41" s="117"/>
      <c r="IP41" s="117"/>
      <c r="IQ41" s="117"/>
      <c r="IR41" s="117"/>
      <c r="IS41" s="117"/>
      <c r="IT41" s="117"/>
    </row>
    <row r="42" spans="4:254" ht="18.75" customHeight="1">
      <c r="D42" s="117"/>
      <c r="E42" s="120"/>
      <c r="F42" s="119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/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/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/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/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/>
      <c r="EX42" s="117"/>
      <c r="EY42" s="117"/>
      <c r="EZ42" s="117"/>
      <c r="FA42" s="117"/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  <c r="FL42" s="117"/>
      <c r="FM42" s="117"/>
      <c r="FN42" s="117"/>
      <c r="FO42" s="117"/>
      <c r="FP42" s="117"/>
      <c r="FQ42" s="117"/>
      <c r="FR42" s="117"/>
      <c r="FS42" s="117"/>
      <c r="FT42" s="117"/>
      <c r="FU42" s="117"/>
      <c r="FV42" s="117"/>
      <c r="FW42" s="117"/>
      <c r="FX42" s="117"/>
      <c r="FY42" s="117"/>
      <c r="FZ42" s="117"/>
      <c r="GA42" s="117"/>
      <c r="GB42" s="117"/>
      <c r="GC42" s="117"/>
      <c r="GD42" s="117"/>
      <c r="GE42" s="117"/>
      <c r="GF42" s="117"/>
      <c r="GG42" s="117"/>
      <c r="GH42" s="117"/>
      <c r="GI42" s="117"/>
      <c r="GJ42" s="117"/>
      <c r="GK42" s="117"/>
      <c r="GL42" s="117"/>
      <c r="GM42" s="117"/>
      <c r="GN42" s="117"/>
      <c r="GO42" s="117"/>
      <c r="GP42" s="117"/>
      <c r="GQ42" s="117"/>
      <c r="GR42" s="117"/>
      <c r="GS42" s="117"/>
      <c r="GT42" s="117"/>
      <c r="GU42" s="117"/>
      <c r="GV42" s="117"/>
      <c r="GW42" s="117"/>
      <c r="GX42" s="117"/>
      <c r="GY42" s="117"/>
      <c r="GZ42" s="117"/>
      <c r="HA42" s="117"/>
      <c r="HB42" s="117"/>
      <c r="HC42" s="117"/>
      <c r="HD42" s="117"/>
      <c r="HE42" s="117"/>
      <c r="HF42" s="117"/>
      <c r="HG42" s="117"/>
      <c r="HH42" s="117"/>
      <c r="HI42" s="117"/>
      <c r="HJ42" s="117"/>
      <c r="HK42" s="117"/>
      <c r="HL42" s="117"/>
      <c r="HM42" s="117"/>
      <c r="HN42" s="117"/>
      <c r="HO42" s="117"/>
      <c r="HP42" s="117"/>
      <c r="HQ42" s="117"/>
      <c r="HR42" s="117"/>
      <c r="HS42" s="117"/>
      <c r="HT42" s="117"/>
      <c r="HU42" s="117"/>
      <c r="HV42" s="117"/>
      <c r="HW42" s="117"/>
      <c r="HX42" s="117"/>
      <c r="HY42" s="117"/>
      <c r="HZ42" s="117"/>
      <c r="IA42" s="117"/>
      <c r="IB42" s="117"/>
      <c r="IC42" s="117"/>
      <c r="ID42" s="117"/>
      <c r="IE42" s="117"/>
      <c r="IF42" s="117"/>
      <c r="IG42" s="117"/>
      <c r="IH42" s="117"/>
      <c r="II42" s="117"/>
      <c r="IJ42" s="117"/>
      <c r="IK42" s="117"/>
      <c r="IL42" s="117"/>
      <c r="IM42" s="117"/>
      <c r="IN42" s="117"/>
      <c r="IO42" s="117"/>
      <c r="IP42" s="117"/>
      <c r="IQ42" s="117"/>
      <c r="IR42" s="117"/>
      <c r="IS42" s="117"/>
      <c r="IT42" s="117"/>
    </row>
  </sheetData>
  <phoneticPr fontId="3" type="noConversion"/>
  <hyperlinks>
    <hyperlink ref="G1" location="統計!A1" display="回統計表" xr:uid="{00000000-0004-0000-0800-000000000000}"/>
  </hyperlink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24</vt:i4>
      </vt:variant>
      <vt:variant>
        <vt:lpstr>具名範圍</vt:lpstr>
      </vt:variant>
      <vt:variant>
        <vt:i4>7</vt:i4>
      </vt:variant>
    </vt:vector>
  </HeadingPairs>
  <TitlesOfParts>
    <vt:vector size="31" baseType="lpstr">
      <vt:lpstr>現金</vt:lpstr>
      <vt:lpstr>暫收款</vt:lpstr>
      <vt:lpstr>暫付款</vt:lpstr>
      <vt:lpstr>預付稅款</vt:lpstr>
      <vt:lpstr>員工薪津0.005</vt:lpstr>
      <vt:lpstr>營收0.0015</vt:lpstr>
      <vt:lpstr>下腳0.4</vt:lpstr>
      <vt:lpstr>利息收入</vt:lpstr>
      <vt:lpstr>其他收入</vt:lpstr>
      <vt:lpstr>福利-生日</vt:lpstr>
      <vt:lpstr>福利-生產</vt:lpstr>
      <vt:lpstr>福利-奠儀</vt:lpstr>
      <vt:lpstr>福利-結婚</vt:lpstr>
      <vt:lpstr>福利-新居</vt:lpstr>
      <vt:lpstr>福利-公傷</vt:lpstr>
      <vt:lpstr>文康-旅遊&amp;摸彩</vt:lpstr>
      <vt:lpstr>文康-雜誌社團</vt:lpstr>
      <vt:lpstr>其他-年節</vt:lpstr>
      <vt:lpstr>其他-其他</vt:lpstr>
      <vt:lpstr>2018實際與預算比較</vt:lpstr>
      <vt:lpstr>統計</vt:lpstr>
      <vt:lpstr>2021實際與預算比較</vt:lpstr>
      <vt:lpstr>2020實際與預算比較</vt:lpstr>
      <vt:lpstr>2020尾牙支出統計</vt:lpstr>
      <vt:lpstr>'2018實際與預算比較'!Print_Area</vt:lpstr>
      <vt:lpstr>'2020實際與預算比較'!Print_Area</vt:lpstr>
      <vt:lpstr>'2021實際與預算比較'!Print_Area</vt:lpstr>
      <vt:lpstr>其他收入!Print_Area</vt:lpstr>
      <vt:lpstr>'其他-其他'!Print_Area</vt:lpstr>
      <vt:lpstr>'福利-生日'!Print_Area</vt:lpstr>
      <vt:lpstr>統計!Print_Titles</vt:lpstr>
    </vt:vector>
  </TitlesOfParts>
  <Company>China President Logistics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Armay</dc:creator>
  <cp:lastModifiedBy>WAYNE_JIANG 江玉揚</cp:lastModifiedBy>
  <cp:lastPrinted>2024-02-06T06:31:17Z</cp:lastPrinted>
  <dcterms:created xsi:type="dcterms:W3CDTF">2000-09-20T01:07:00Z</dcterms:created>
  <dcterms:modified xsi:type="dcterms:W3CDTF">2026-08-12T02:07:12Z</dcterms:modified>
</cp:coreProperties>
</file>